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120" windowHeight="8190" activeTab="0"/>
  </bookViews>
  <sheets>
    <sheet name="Contagem2020" sheetId="1" r:id="rId1"/>
  </sheets>
  <definedNames>
    <definedName name="_xlnm.Print_Area" localSheetId="0">'Contagem2020'!$A$1:$M$229</definedName>
    <definedName name="Excel_BuiltIn_Print_Area_1" localSheetId="0">'Contagem2020'!$A$1:$M$210</definedName>
    <definedName name="Excel_BuiltIn_Print_Area_1">#REF!</definedName>
    <definedName name="Excel_BuiltIn_Print_Area_2_1">#REF!</definedName>
    <definedName name="Excel_BuiltIn_Print_Titles_2_1">#REF!</definedName>
    <definedName name="_xlnm.Print_Titles" localSheetId="0">'Contagem2020'!$1:$4</definedName>
  </definedNames>
  <calcPr fullCalcOnLoad="1"/>
</workbook>
</file>

<file path=xl/comments1.xml><?xml version="1.0" encoding="utf-8"?>
<comments xmlns="http://schemas.openxmlformats.org/spreadsheetml/2006/main">
  <authors>
    <author>elenice</author>
  </authors>
  <commentList>
    <comment ref="B169" authorId="0">
      <text>
        <r>
          <rPr>
            <b/>
            <sz val="9"/>
            <rFont val="Tahoma"/>
            <family val="0"/>
          </rPr>
          <t>elenice:</t>
        </r>
        <r>
          <rPr>
            <sz val="9"/>
            <rFont val="Tahoma"/>
            <family val="0"/>
          </rPr>
          <t xml:space="preserve">
Conforme reunião com Juliano na data de hoje 31/01/2018 - deverá ser fixada em 162000,00m2 de área para RDC.
</t>
        </r>
      </text>
    </comment>
  </commentList>
</comments>
</file>

<file path=xl/sharedStrings.xml><?xml version="1.0" encoding="utf-8"?>
<sst xmlns="http://schemas.openxmlformats.org/spreadsheetml/2006/main" count="208" uniqueCount="190">
  <si>
    <t xml:space="preserve"> CENTRAIS DE ABASTECIMENTO DE MINAS GERAIS S/A - CEASAMINAS</t>
  </si>
  <si>
    <t>CONTA GRÁFICA - RECUPERAÇÃO DE DESPESAS COMUNS - RDC</t>
  </si>
  <si>
    <t>UNIDADE: CONTAGEM</t>
  </si>
  <si>
    <t>em R$</t>
  </si>
  <si>
    <t>Saldo a Debitar/Creditar do mês Anterior</t>
  </si>
  <si>
    <t>1) Despesas Incorridas</t>
  </si>
  <si>
    <t>1.1) Tarifas Públicas</t>
  </si>
  <si>
    <t>Telefone</t>
  </si>
  <si>
    <t>Agua e Esgoto</t>
  </si>
  <si>
    <t>COPASA</t>
  </si>
  <si>
    <t>Total Tarifas Públicas</t>
  </si>
  <si>
    <t>1.2) Serviços Terceirizados</t>
  </si>
  <si>
    <t xml:space="preserve">Servicos Gerais e Limpeza </t>
  </si>
  <si>
    <t>Prefeitura  - Compostagem  Materia Orgânica</t>
  </si>
  <si>
    <t xml:space="preserve">Segurança </t>
  </si>
  <si>
    <t>Plantão Serviços de Vigilância Ltda</t>
  </si>
  <si>
    <t>Total Serviços Terceirizados</t>
  </si>
  <si>
    <t>Ordenados</t>
  </si>
  <si>
    <t>Gratificações</t>
  </si>
  <si>
    <t>Horas Extras</t>
  </si>
  <si>
    <t>Adicional Noturno</t>
  </si>
  <si>
    <t>Decimo Terceiro Salario (Provisão)</t>
  </si>
  <si>
    <t>Biênio</t>
  </si>
  <si>
    <t>Provisao de Ferias</t>
  </si>
  <si>
    <t>Periculosidade/Insalubridade</t>
  </si>
  <si>
    <t>INSS - Instituto Nacional da Seg. Social</t>
  </si>
  <si>
    <t>Salário Educação</t>
  </si>
  <si>
    <t>FGTS - Fundo Garantia Tempo Serviço</t>
  </si>
  <si>
    <t>INSS s/ Férias (Provisão)</t>
  </si>
  <si>
    <t>FGTS s/ Férias (Provisão)</t>
  </si>
  <si>
    <t>INSS s/ 13º Salário (Provisão)</t>
  </si>
  <si>
    <t>FGTS s/ 13º Salário (Provisão)</t>
  </si>
  <si>
    <t>Assistência Social e Médica</t>
  </si>
  <si>
    <t>Lanches e Refeicoes Empregados</t>
  </si>
  <si>
    <t>Vale Alimentação</t>
  </si>
  <si>
    <t>Vale Transporte</t>
  </si>
  <si>
    <t>Creche-Escola Empregados</t>
  </si>
  <si>
    <t>Total Despesas com Pessoal</t>
  </si>
  <si>
    <t>Uniformes</t>
  </si>
  <si>
    <t>Combustiveis e Lubrificantes</t>
  </si>
  <si>
    <t>Expediente</t>
  </si>
  <si>
    <t>Consumo Diversos</t>
  </si>
  <si>
    <t>Limpeza</t>
  </si>
  <si>
    <t>Segurança</t>
  </si>
  <si>
    <t>Utensilios Copa e Cozinha</t>
  </si>
  <si>
    <t>Promoção e Eventos</t>
  </si>
  <si>
    <t>Fretes Carretos Movimentações</t>
  </si>
  <si>
    <t>Copias Autenticacoes e Revelacoes</t>
  </si>
  <si>
    <t>Aluguéis e Condomínios</t>
  </si>
  <si>
    <t>Estudos e Projetos</t>
  </si>
  <si>
    <t>Serviços de Malotes</t>
  </si>
  <si>
    <t>Estacionamento</t>
  </si>
  <si>
    <t>Aluguel de Equipamentos</t>
  </si>
  <si>
    <t>Locação de Veículos</t>
  </si>
  <si>
    <t>Postais e Telegráficos</t>
  </si>
  <si>
    <t>Adição</t>
  </si>
  <si>
    <t>Sub Total</t>
  </si>
  <si>
    <t>Exclusão</t>
  </si>
  <si>
    <t xml:space="preserve">Provisao de Férias </t>
  </si>
  <si>
    <t>INSS s/ Férias</t>
  </si>
  <si>
    <t>FGTS s/ Férias</t>
  </si>
  <si>
    <t>INSS s/ 13º Salário</t>
  </si>
  <si>
    <t>FGTS s/ 13º Salário</t>
  </si>
  <si>
    <t>2) Área para Rateio ( em m²)</t>
  </si>
  <si>
    <t>4) Taxa de Administração (m²)</t>
  </si>
  <si>
    <t>5) Tarifa Final ( Soma dos Campos 03 e 04 ) (m²)</t>
  </si>
  <si>
    <t>7) Taxa de Administração Cobrada (m²)</t>
  </si>
  <si>
    <t>8) Tarifa Final Cobrada  ( Soma dos Campos 06 e 07 ) (m²)</t>
  </si>
  <si>
    <t>10) Diferença a maior/menor da Taxa de Administração (m²) ( Campo 07 menos Campo 04 )</t>
  </si>
  <si>
    <t xml:space="preserve">13) Valor Faturado em R$ da Taxa de Administração </t>
  </si>
  <si>
    <t>14) Valor Faturado em R$ da Tarifa Total ( Soma dos Campos 12 e 13 )</t>
  </si>
  <si>
    <t>15) Percentual Cobrado na Taxa de Administração</t>
  </si>
  <si>
    <t xml:space="preserve">17) Valor real da Taxa de Administração em R$ </t>
  </si>
  <si>
    <t>Gas</t>
  </si>
  <si>
    <t>Equipamentos de Segurança do Trânsito</t>
  </si>
  <si>
    <t>Equipamentos</t>
  </si>
  <si>
    <t>Manutenção Conserv. Dependência</t>
  </si>
  <si>
    <t>Manutenção Conserv. Veículos</t>
  </si>
  <si>
    <t>Manutenção Conserv. Aparelhos Telecomunicação</t>
  </si>
  <si>
    <t>Manutenção Cons.Móveis e Utensilios</t>
  </si>
  <si>
    <t>Manutenção Conserv. De Instalações</t>
  </si>
  <si>
    <t>Manutenção Conserv. Máquinas e Equipamentos</t>
  </si>
  <si>
    <t>Lanches e Refeições de Terceiros</t>
  </si>
  <si>
    <t>Processamento de Dados</t>
  </si>
  <si>
    <t>Manutenção Conserv. De Veículos</t>
  </si>
  <si>
    <t>Manutenção Conserv. Dependências</t>
  </si>
  <si>
    <t>Manutenção Conserv. Máquinas de Escritório</t>
  </si>
  <si>
    <t>Manutenção Conserv. Móveis Utensílios</t>
  </si>
  <si>
    <t>Manutenção Conserv. De Aparelhos Telecomunicação</t>
  </si>
  <si>
    <t>Manutenção Conserv. Máq. Equipamentos</t>
  </si>
  <si>
    <t>Manutenção Conserv. De Arruamentos e Jardins</t>
  </si>
  <si>
    <t>Tecnologia, Informática e Sistema</t>
  </si>
  <si>
    <t>Manutenção Conserv. De Balanças</t>
  </si>
  <si>
    <t>Transporte de Terceiros</t>
  </si>
  <si>
    <t>Serviços Gerais</t>
  </si>
  <si>
    <t>Serviços de Limpeza</t>
  </si>
  <si>
    <t>Convênios</t>
  </si>
  <si>
    <t xml:space="preserve">Servicos Tecnicos e Profissionais </t>
  </si>
  <si>
    <t>20) Saldo a Debitar/Creditar à Conta Gráfica</t>
  </si>
  <si>
    <t>1.3) Custos de Pessoal</t>
  </si>
  <si>
    <t>1.4) Custos de  Materiais</t>
  </si>
  <si>
    <t>Total Custos com Materiais</t>
  </si>
  <si>
    <t>1.5) Custos Serviços</t>
  </si>
  <si>
    <t>Total Custos Serviços</t>
  </si>
  <si>
    <t>Total Custos para Rateio</t>
  </si>
  <si>
    <t>Ajustes nos Custos para Rateio</t>
  </si>
  <si>
    <t>Total Custos para Rateio após Ajustes</t>
  </si>
  <si>
    <t>Salário Educação s/ Férias</t>
  </si>
  <si>
    <t>Salário Educação s/13º</t>
  </si>
  <si>
    <t xml:space="preserve">                                                                      </t>
  </si>
  <si>
    <t>6) Tarifa de RDC Cobrada (m²)</t>
  </si>
  <si>
    <t>3) Tarifa de RDC (m²)</t>
  </si>
  <si>
    <t>9) Diferença a maior/menor da RDC (m²) ( Campo 06 menos Campo 03 )</t>
  </si>
  <si>
    <t>11) Diferença a maior/menor da Tarifa Final RDC ( Soma dos Campos 09 e 10 ) (m²)</t>
  </si>
  <si>
    <t>12) Valor Faturado em R$ da Tarifa RDC</t>
  </si>
  <si>
    <t xml:space="preserve">      Valor Faturado Real da Tarifa RDC</t>
  </si>
  <si>
    <t xml:space="preserve">16) Valor real da Tarifa RDC em R$ </t>
  </si>
  <si>
    <t>18) Diferença a maior/menor da Tarifa RDC em R$ ( Campo 12 menos Campo 16 )</t>
  </si>
  <si>
    <t>Publicidade Legal</t>
  </si>
  <si>
    <t>Condução Urbana</t>
  </si>
  <si>
    <t>Bens Móveis incorporados ao patrimônio</t>
  </si>
  <si>
    <t xml:space="preserve">Despesas Legais e Judiciais </t>
  </si>
  <si>
    <t xml:space="preserve">Seguro de Vida </t>
  </si>
  <si>
    <t>Previdência Complementar</t>
  </si>
  <si>
    <t>Hospedagem</t>
  </si>
  <si>
    <t xml:space="preserve">  </t>
  </si>
  <si>
    <t>Ajuda de Custo e Diária</t>
  </si>
  <si>
    <t>Excedente Viagem</t>
  </si>
  <si>
    <t xml:space="preserve">Bens Imóveis incorporados ao patrimônio </t>
  </si>
  <si>
    <t>Suprimentos de Tecnologia e Informática</t>
  </si>
  <si>
    <t xml:space="preserve"> </t>
  </si>
  <si>
    <t>19) Diferença a maior/menor da Taxa de Administração em R$(Campo 13 menos Campo 17)</t>
  </si>
  <si>
    <t>Ampliação da subestação Pavilhão SG - estorno conforme despacho - 182.420,86/12vezes</t>
  </si>
  <si>
    <t>Instrução e Treinamento</t>
  </si>
  <si>
    <t>Conservo Serviços Gerais Ltda</t>
  </si>
  <si>
    <t>Consultoria</t>
  </si>
  <si>
    <t>Cobrança indevida dezembro 2014 - NF 002050 - Móveis Levy Ltda</t>
  </si>
  <si>
    <t>Estorno centro de custo errado - NF 2015/00171 - Extermine Controle de Pragas Ltda - contabilizado em março 2015</t>
  </si>
  <si>
    <t>INSS Terceiros</t>
  </si>
  <si>
    <t xml:space="preserve">Pagamento de Férias </t>
  </si>
  <si>
    <t>21) Saldo Anterior menos Saldo Debitar/Creditar (Campo 00 mais Campo 20 menos Campo 21 )</t>
  </si>
  <si>
    <t xml:space="preserve">       Fundo Reserva Inadimplência- ( 1,00 por m2) -  Regimento RDC de 13/04/2016</t>
  </si>
  <si>
    <t>Saldo para atualização</t>
  </si>
  <si>
    <t xml:space="preserve">       Atualização do Saldo (Taxa Selic)</t>
  </si>
  <si>
    <t xml:space="preserve">     Valor Faturado em R$ Mercado Livre do Produtor - MLP</t>
  </si>
  <si>
    <t>Manutenção Cons. Arruamentos e Jardins</t>
  </si>
  <si>
    <t xml:space="preserve">     Valor Faturado em R$ Banco de Caixas</t>
  </si>
  <si>
    <t xml:space="preserve">      Conservo Serviços Gerais Ltda - Serv, Técnicos Profissionais</t>
  </si>
  <si>
    <t xml:space="preserve">      Conservo Serviços Gerais Ltda - Manut. Conserv. Dependência</t>
  </si>
  <si>
    <t xml:space="preserve">      Conservo Serviços Gerais Ltda - Serviços de Limpeza</t>
  </si>
  <si>
    <t>Energia Elétrica</t>
  </si>
  <si>
    <t xml:space="preserve">Pagamento de encargos sociais  férias </t>
  </si>
  <si>
    <t>Passagens Aéreas e Rodoviárias</t>
  </si>
  <si>
    <t>Construtora Terrayama Ltda</t>
  </si>
  <si>
    <t>Seguro Veículos/ Patrimonial</t>
  </si>
  <si>
    <t>22) Demonstrativo de saldo deduzindo-se o valor de Fundo Reserva Inadimplência</t>
  </si>
  <si>
    <t>Bens do Ativo Permanente</t>
  </si>
  <si>
    <t>CEMIG - Energia Elétrica</t>
  </si>
  <si>
    <t>Efficientia Energia S.A ( CEMIG Distribuição Ltda)</t>
  </si>
  <si>
    <t xml:space="preserve"> JANEIRO / '2020</t>
  </si>
  <si>
    <t>FEVEREIRO/'2020</t>
  </si>
  <si>
    <t>MARÇO / '2020</t>
  </si>
  <si>
    <t>ABRIL /' 2020</t>
  </si>
  <si>
    <t>MAIO /' 2020</t>
  </si>
  <si>
    <t>JUNHO /' 2020</t>
  </si>
  <si>
    <t>JULHO / '2020</t>
  </si>
  <si>
    <t>AGOSTO / '2020</t>
  </si>
  <si>
    <t>SETEMBRO / 2020</t>
  </si>
  <si>
    <t>OUTUBRO / 2020</t>
  </si>
  <si>
    <t>Comercial Pedro II Ltda</t>
  </si>
  <si>
    <t>Transformador a Òleo - 150 KVA</t>
  </si>
  <si>
    <t>Nasc.e Pedrosa Ass. Consult.Ltda</t>
  </si>
  <si>
    <t>Propaganda e Publicidade Institucional</t>
  </si>
  <si>
    <t>Serta Serv. Técnicos e Adm. Ltda - ME</t>
  </si>
  <si>
    <t>TOTAL ATÉ OUT/2020</t>
  </si>
  <si>
    <t>%RECEITA</t>
  </si>
  <si>
    <t>SALDO ANTERIOR:</t>
  </si>
  <si>
    <t xml:space="preserve">           Fundo Res. Inadimplência- Regimento RDC de 13/04/2016</t>
  </si>
  <si>
    <t xml:space="preserve">    Atualização saldo taxa selic</t>
  </si>
  <si>
    <t>(+) RECEITAS</t>
  </si>
  <si>
    <t>Valor Faturado RDC</t>
  </si>
  <si>
    <t>Valor Faturado Taxa Administração</t>
  </si>
  <si>
    <t>(-) DESPESAS</t>
  </si>
  <si>
    <t>Valor gastos RDC</t>
  </si>
  <si>
    <t>Valor Taxa de Administração</t>
  </si>
  <si>
    <t xml:space="preserve">Saldo </t>
  </si>
  <si>
    <t>Saldo deduzindo-se Fundo Reserva Inadimplência</t>
  </si>
  <si>
    <t>OUTUBRO 2020</t>
  </si>
  <si>
    <t xml:space="preserve">Pagamento 13* salário - 1ª Parcela </t>
  </si>
  <si>
    <t>Pagamento de encargos sociais 13º salário - 1ª Parcela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</si>
</sst>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;[Red]\-#,##0.000"/>
    <numFmt numFmtId="186" formatCode="#,##0.0000;[Red]\-#,##0.0000"/>
    <numFmt numFmtId="187" formatCode="[$-416]dddd\,\ d&quot; de &quot;mmmm&quot; de &quot;yyyy"/>
    <numFmt numFmtId="188" formatCode="&quot;R$ &quot;#,##0.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</numFmts>
  <fonts count="10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5" fontId="0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40" fontId="1" fillId="2" borderId="1" xfId="0" applyNumberFormat="1" applyFont="1" applyFill="1" applyBorder="1" applyAlignment="1">
      <alignment horizontal="center"/>
    </xf>
    <xf numFmtId="40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40" fontId="2" fillId="3" borderId="1" xfId="0" applyNumberFormat="1" applyFont="1" applyFill="1" applyBorder="1" applyAlignment="1">
      <alignment horizontal="center"/>
    </xf>
    <xf numFmtId="40" fontId="2" fillId="3" borderId="2" xfId="0" applyNumberFormat="1" applyFont="1" applyFill="1" applyBorder="1" applyAlignment="1">
      <alignment horizontal="center"/>
    </xf>
    <xf numFmtId="40" fontId="2" fillId="3" borderId="5" xfId="0" applyNumberFormat="1" applyFont="1" applyFill="1" applyBorder="1" applyAlignment="1">
      <alignment/>
    </xf>
    <xf numFmtId="40" fontId="2" fillId="3" borderId="6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0" fontId="2" fillId="3" borderId="8" xfId="0" applyNumberFormat="1" applyFont="1" applyFill="1" applyBorder="1" applyAlignment="1">
      <alignment/>
    </xf>
    <xf numFmtId="40" fontId="2" fillId="3" borderId="9" xfId="0" applyNumberFormat="1" applyFont="1" applyFill="1" applyBorder="1" applyAlignment="1">
      <alignment/>
    </xf>
    <xf numFmtId="40" fontId="2" fillId="3" borderId="10" xfId="0" applyNumberFormat="1" applyFont="1" applyFill="1" applyBorder="1" applyAlignment="1">
      <alignment/>
    </xf>
    <xf numFmtId="40" fontId="2" fillId="3" borderId="11" xfId="0" applyNumberFormat="1" applyFont="1" applyFill="1" applyBorder="1" applyAlignment="1">
      <alignment/>
    </xf>
    <xf numFmtId="40" fontId="2" fillId="3" borderId="12" xfId="0" applyNumberFormat="1" applyFont="1" applyFill="1" applyBorder="1" applyAlignment="1">
      <alignment/>
    </xf>
    <xf numFmtId="40" fontId="2" fillId="3" borderId="5" xfId="18" applyNumberFormat="1" applyFont="1" applyFill="1" applyBorder="1" applyAlignment="1" applyProtection="1">
      <alignment/>
      <protection/>
    </xf>
    <xf numFmtId="40" fontId="2" fillId="3" borderId="3" xfId="0" applyNumberFormat="1" applyFont="1" applyFill="1" applyBorder="1" applyAlignment="1">
      <alignment/>
    </xf>
    <xf numFmtId="40" fontId="2" fillId="3" borderId="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" borderId="13" xfId="0" applyFont="1" applyFill="1" applyBorder="1" applyAlignment="1">
      <alignment/>
    </xf>
    <xf numFmtId="40" fontId="2" fillId="3" borderId="14" xfId="0" applyNumberFormat="1" applyFont="1" applyFill="1" applyBorder="1" applyAlignment="1">
      <alignment/>
    </xf>
    <xf numFmtId="40" fontId="2" fillId="3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40" fontId="2" fillId="3" borderId="17" xfId="0" applyNumberFormat="1" applyFont="1" applyFill="1" applyBorder="1" applyAlignment="1">
      <alignment/>
    </xf>
    <xf numFmtId="40" fontId="2" fillId="3" borderId="18" xfId="0" applyNumberFormat="1" applyFont="1" applyFill="1" applyBorder="1" applyAlignment="1">
      <alignment/>
    </xf>
    <xf numFmtId="40" fontId="2" fillId="3" borderId="1" xfId="0" applyNumberFormat="1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40" fontId="2" fillId="3" borderId="21" xfId="0" applyNumberFormat="1" applyFont="1" applyFill="1" applyBorder="1" applyAlignment="1">
      <alignment/>
    </xf>
    <xf numFmtId="40" fontId="2" fillId="3" borderId="22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40" fontId="5" fillId="3" borderId="24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40" fontId="5" fillId="3" borderId="8" xfId="0" applyNumberFormat="1" applyFont="1" applyFill="1" applyBorder="1" applyAlignment="1">
      <alignment/>
    </xf>
    <xf numFmtId="40" fontId="5" fillId="3" borderId="6" xfId="0" applyNumberFormat="1" applyFont="1" applyFill="1" applyBorder="1" applyAlignment="1">
      <alignment/>
    </xf>
    <xf numFmtId="40" fontId="5" fillId="3" borderId="5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40" fontId="5" fillId="3" borderId="14" xfId="0" applyNumberFormat="1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40" fontId="2" fillId="3" borderId="26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40" fontId="5" fillId="3" borderId="26" xfId="0" applyNumberFormat="1" applyFont="1" applyFill="1" applyBorder="1" applyAlignment="1">
      <alignment/>
    </xf>
    <xf numFmtId="40" fontId="5" fillId="3" borderId="12" xfId="0" applyNumberFormat="1" applyFont="1" applyFill="1" applyBorder="1" applyAlignment="1">
      <alignment/>
    </xf>
    <xf numFmtId="0" fontId="5" fillId="3" borderId="16" xfId="0" applyFont="1" applyFill="1" applyBorder="1" applyAlignment="1">
      <alignment/>
    </xf>
    <xf numFmtId="40" fontId="5" fillId="3" borderId="17" xfId="0" applyNumberFormat="1" applyFont="1" applyFill="1" applyBorder="1" applyAlignment="1">
      <alignment/>
    </xf>
    <xf numFmtId="0" fontId="2" fillId="3" borderId="23" xfId="0" applyFont="1" applyFill="1" applyBorder="1" applyAlignment="1">
      <alignment/>
    </xf>
    <xf numFmtId="40" fontId="2" fillId="3" borderId="24" xfId="0" applyNumberFormat="1" applyFont="1" applyFill="1" applyBorder="1" applyAlignment="1">
      <alignment/>
    </xf>
    <xf numFmtId="0" fontId="2" fillId="3" borderId="29" xfId="0" applyFont="1" applyFill="1" applyBorder="1" applyAlignment="1">
      <alignment/>
    </xf>
    <xf numFmtId="40" fontId="2" fillId="3" borderId="2" xfId="0" applyNumberFormat="1" applyFont="1" applyFill="1" applyBorder="1" applyAlignment="1">
      <alignment/>
    </xf>
    <xf numFmtId="40" fontId="2" fillId="0" borderId="0" xfId="0" applyNumberFormat="1" applyFont="1" applyAlignment="1">
      <alignment/>
    </xf>
    <xf numFmtId="40" fontId="2" fillId="0" borderId="21" xfId="0" applyNumberFormat="1" applyFont="1" applyBorder="1" applyAlignment="1">
      <alignment/>
    </xf>
    <xf numFmtId="40" fontId="0" fillId="3" borderId="3" xfId="0" applyNumberFormat="1" applyFont="1" applyFill="1" applyBorder="1" applyAlignment="1">
      <alignment/>
    </xf>
    <xf numFmtId="40" fontId="2" fillId="3" borderId="30" xfId="0" applyNumberFormat="1" applyFont="1" applyFill="1" applyBorder="1" applyAlignment="1">
      <alignment/>
    </xf>
    <xf numFmtId="40" fontId="2" fillId="3" borderId="31" xfId="0" applyNumberFormat="1" applyFont="1" applyFill="1" applyBorder="1" applyAlignment="1">
      <alignment/>
    </xf>
    <xf numFmtId="40" fontId="2" fillId="3" borderId="32" xfId="0" applyNumberFormat="1" applyFont="1" applyFill="1" applyBorder="1" applyAlignment="1">
      <alignment/>
    </xf>
    <xf numFmtId="40" fontId="2" fillId="3" borderId="33" xfId="0" applyNumberFormat="1" applyFont="1" applyFill="1" applyBorder="1" applyAlignment="1">
      <alignment/>
    </xf>
    <xf numFmtId="40" fontId="5" fillId="3" borderId="4" xfId="0" applyNumberFormat="1" applyFont="1" applyFill="1" applyBorder="1" applyAlignment="1">
      <alignment/>
    </xf>
    <xf numFmtId="40" fontId="5" fillId="3" borderId="15" xfId="0" applyNumberFormat="1" applyFont="1" applyFill="1" applyBorder="1" applyAlignment="1">
      <alignment/>
    </xf>
    <xf numFmtId="40" fontId="0" fillId="3" borderId="5" xfId="0" applyNumberFormat="1" applyFont="1" applyFill="1" applyBorder="1" applyAlignment="1">
      <alignment/>
    </xf>
    <xf numFmtId="40" fontId="0" fillId="4" borderId="12" xfId="0" applyNumberFormat="1" applyFont="1" applyFill="1" applyBorder="1" applyAlignment="1">
      <alignment/>
    </xf>
    <xf numFmtId="40" fontId="0" fillId="3" borderId="10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0" fontId="2" fillId="3" borderId="34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/>
    </xf>
    <xf numFmtId="40" fontId="3" fillId="3" borderId="5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40" fontId="2" fillId="4" borderId="12" xfId="0" applyNumberFormat="1" applyFont="1" applyFill="1" applyBorder="1" applyAlignment="1">
      <alignment/>
    </xf>
    <xf numFmtId="40" fontId="2" fillId="4" borderId="5" xfId="0" applyNumberFormat="1" applyFont="1" applyFill="1" applyBorder="1" applyAlignment="1">
      <alignment/>
    </xf>
    <xf numFmtId="40" fontId="4" fillId="3" borderId="5" xfId="0" applyNumberFormat="1" applyFont="1" applyFill="1" applyBorder="1" applyAlignment="1">
      <alignment/>
    </xf>
    <xf numFmtId="40" fontId="0" fillId="3" borderId="6" xfId="0" applyNumberFormat="1" applyFont="1" applyFill="1" applyBorder="1" applyAlignment="1">
      <alignment/>
    </xf>
    <xf numFmtId="40" fontId="0" fillId="3" borderId="4" xfId="0" applyNumberFormat="1" applyFont="1" applyFill="1" applyBorder="1" applyAlignment="1">
      <alignment/>
    </xf>
    <xf numFmtId="40" fontId="0" fillId="4" borderId="5" xfId="0" applyNumberFormat="1" applyFont="1" applyFill="1" applyBorder="1" applyAlignment="1">
      <alignment/>
    </xf>
    <xf numFmtId="40" fontId="0" fillId="4" borderId="3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40" fontId="4" fillId="3" borderId="6" xfId="0" applyNumberFormat="1" applyFont="1" applyFill="1" applyBorder="1" applyAlignment="1">
      <alignment/>
    </xf>
    <xf numFmtId="40" fontId="3" fillId="3" borderId="6" xfId="0" applyNumberFormat="1" applyFont="1" applyFill="1" applyBorder="1" applyAlignment="1">
      <alignment/>
    </xf>
    <xf numFmtId="40" fontId="5" fillId="3" borderId="21" xfId="0" applyNumberFormat="1" applyFont="1" applyFill="1" applyBorder="1" applyAlignment="1">
      <alignment/>
    </xf>
    <xf numFmtId="40" fontId="2" fillId="3" borderId="35" xfId="0" applyNumberFormat="1" applyFont="1" applyFill="1" applyBorder="1" applyAlignment="1">
      <alignment/>
    </xf>
    <xf numFmtId="40" fontId="5" fillId="3" borderId="36" xfId="0" applyNumberFormat="1" applyFont="1" applyFill="1" applyBorder="1" applyAlignment="1">
      <alignment/>
    </xf>
    <xf numFmtId="40" fontId="2" fillId="3" borderId="37" xfId="0" applyNumberFormat="1" applyFont="1" applyFill="1" applyBorder="1" applyAlignment="1">
      <alignment/>
    </xf>
    <xf numFmtId="0" fontId="5" fillId="3" borderId="38" xfId="0" applyFont="1" applyFill="1" applyBorder="1" applyAlignment="1">
      <alignment/>
    </xf>
    <xf numFmtId="40" fontId="5" fillId="3" borderId="39" xfId="0" applyNumberFormat="1" applyFont="1" applyFill="1" applyBorder="1" applyAlignment="1">
      <alignment/>
    </xf>
    <xf numFmtId="40" fontId="4" fillId="3" borderId="8" xfId="0" applyNumberFormat="1" applyFont="1" applyFill="1" applyBorder="1" applyAlignment="1">
      <alignment/>
    </xf>
    <xf numFmtId="40" fontId="4" fillId="3" borderId="21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4" fontId="0" fillId="4" borderId="5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40" fontId="0" fillId="5" borderId="5" xfId="0" applyNumberFormat="1" applyFont="1" applyFill="1" applyBorder="1" applyAlignment="1">
      <alignment/>
    </xf>
    <xf numFmtId="40" fontId="0" fillId="4" borderId="4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40" fontId="0" fillId="5" borderId="6" xfId="0" applyNumberFormat="1" applyFont="1" applyFill="1" applyBorder="1" applyAlignment="1">
      <alignment/>
    </xf>
    <xf numFmtId="40" fontId="0" fillId="3" borderId="12" xfId="0" applyNumberFormat="1" applyFont="1" applyFill="1" applyBorder="1" applyAlignment="1">
      <alignment/>
    </xf>
    <xf numFmtId="40" fontId="0" fillId="3" borderId="11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40" fontId="0" fillId="3" borderId="8" xfId="0" applyNumberFormat="1" applyFont="1" applyFill="1" applyBorder="1" applyAlignment="1">
      <alignment/>
    </xf>
    <xf numFmtId="40" fontId="0" fillId="3" borderId="21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40" fontId="0" fillId="3" borderId="9" xfId="0" applyNumberFormat="1" applyFont="1" applyFill="1" applyBorder="1" applyAlignment="1">
      <alignment/>
    </xf>
    <xf numFmtId="40" fontId="0" fillId="4" borderId="10" xfId="0" applyNumberFormat="1" applyFont="1" applyFill="1" applyBorder="1" applyAlignment="1">
      <alignment/>
    </xf>
    <xf numFmtId="40" fontId="0" fillId="3" borderId="30" xfId="0" applyNumberFormat="1" applyFont="1" applyFill="1" applyBorder="1" applyAlignment="1">
      <alignment/>
    </xf>
    <xf numFmtId="0" fontId="0" fillId="3" borderId="16" xfId="0" applyFont="1" applyFill="1" applyBorder="1" applyAlignment="1">
      <alignment/>
    </xf>
    <xf numFmtId="40" fontId="0" fillId="4" borderId="8" xfId="0" applyNumberFormat="1" applyFont="1" applyFill="1" applyBorder="1" applyAlignment="1">
      <alignment/>
    </xf>
    <xf numFmtId="40" fontId="0" fillId="4" borderId="21" xfId="0" applyNumberFormat="1" applyFont="1" applyFill="1" applyBorder="1" applyAlignment="1">
      <alignment/>
    </xf>
    <xf numFmtId="40" fontId="0" fillId="4" borderId="6" xfId="0" applyNumberFormat="1" applyFont="1" applyFill="1" applyBorder="1" applyAlignment="1">
      <alignment/>
    </xf>
    <xf numFmtId="40" fontId="0" fillId="4" borderId="30" xfId="0" applyNumberFormat="1" applyFont="1" applyFill="1" applyBorder="1" applyAlignment="1">
      <alignment/>
    </xf>
    <xf numFmtId="40" fontId="0" fillId="4" borderId="14" xfId="0" applyNumberFormat="1" applyFont="1" applyFill="1" applyBorder="1" applyAlignment="1">
      <alignment/>
    </xf>
    <xf numFmtId="40" fontId="0" fillId="4" borderId="37" xfId="0" applyNumberFormat="1" applyFont="1" applyFill="1" applyBorder="1" applyAlignment="1">
      <alignment/>
    </xf>
    <xf numFmtId="40" fontId="0" fillId="3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40" fontId="2" fillId="3" borderId="6" xfId="18" applyNumberFormat="1" applyFont="1" applyFill="1" applyBorder="1" applyAlignment="1" applyProtection="1">
      <alignment/>
      <protection/>
    </xf>
    <xf numFmtId="40" fontId="0" fillId="4" borderId="9" xfId="0" applyNumberFormat="1" applyFont="1" applyFill="1" applyBorder="1" applyAlignment="1">
      <alignment/>
    </xf>
    <xf numFmtId="40" fontId="0" fillId="4" borderId="15" xfId="0" applyNumberFormat="1" applyFont="1" applyFill="1" applyBorder="1" applyAlignment="1">
      <alignment/>
    </xf>
    <xf numFmtId="40" fontId="5" fillId="3" borderId="41" xfId="0" applyNumberFormat="1" applyFont="1" applyFill="1" applyBorder="1" applyAlignment="1">
      <alignment/>
    </xf>
    <xf numFmtId="40" fontId="2" fillId="0" borderId="0" xfId="0" applyNumberFormat="1" applyFont="1" applyBorder="1" applyAlignment="1">
      <alignment/>
    </xf>
    <xf numFmtId="4" fontId="2" fillId="3" borderId="21" xfId="0" applyNumberFormat="1" applyFont="1" applyFill="1" applyBorder="1" applyAlignment="1">
      <alignment/>
    </xf>
    <xf numFmtId="40" fontId="2" fillId="4" borderId="9" xfId="0" applyNumberFormat="1" applyFont="1" applyFill="1" applyBorder="1" applyAlignment="1">
      <alignment/>
    </xf>
    <xf numFmtId="40" fontId="5" fillId="3" borderId="11" xfId="0" applyNumberFormat="1" applyFont="1" applyFill="1" applyBorder="1" applyAlignment="1">
      <alignment/>
    </xf>
    <xf numFmtId="40" fontId="0" fillId="4" borderId="11" xfId="0" applyNumberFormat="1" applyFont="1" applyFill="1" applyBorder="1" applyAlignment="1">
      <alignment/>
    </xf>
    <xf numFmtId="0" fontId="2" fillId="3" borderId="11" xfId="0" applyFont="1" applyFill="1" applyBorder="1" applyAlignment="1">
      <alignment/>
    </xf>
    <xf numFmtId="40" fontId="2" fillId="4" borderId="11" xfId="0" applyNumberFormat="1" applyFont="1" applyFill="1" applyBorder="1" applyAlignment="1">
      <alignment/>
    </xf>
    <xf numFmtId="40" fontId="2" fillId="4" borderId="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40" fontId="0" fillId="3" borderId="1" xfId="0" applyNumberFormat="1" applyFont="1" applyFill="1" applyBorder="1" applyAlignment="1">
      <alignment horizontal="center"/>
    </xf>
    <xf numFmtId="40" fontId="2" fillId="3" borderId="0" xfId="0" applyNumberFormat="1" applyFont="1" applyFill="1" applyBorder="1" applyAlignment="1">
      <alignment/>
    </xf>
    <xf numFmtId="4" fontId="2" fillId="3" borderId="14" xfId="0" applyNumberFormat="1" applyFont="1" applyFill="1" applyBorder="1" applyAlignment="1">
      <alignment/>
    </xf>
    <xf numFmtId="40" fontId="2" fillId="4" borderId="30" xfId="0" applyNumberFormat="1" applyFont="1" applyFill="1" applyBorder="1" applyAlignment="1">
      <alignment/>
    </xf>
    <xf numFmtId="40" fontId="2" fillId="4" borderId="31" xfId="0" applyNumberFormat="1" applyFont="1" applyFill="1" applyBorder="1" applyAlignment="1">
      <alignment/>
    </xf>
    <xf numFmtId="40" fontId="0" fillId="5" borderId="4" xfId="0" applyNumberFormat="1" applyFont="1" applyFill="1" applyBorder="1" applyAlignment="1">
      <alignment/>
    </xf>
    <xf numFmtId="40" fontId="0" fillId="4" borderId="31" xfId="0" applyNumberFormat="1" applyFont="1" applyFill="1" applyBorder="1" applyAlignment="1">
      <alignment/>
    </xf>
    <xf numFmtId="40" fontId="2" fillId="4" borderId="4" xfId="0" applyNumberFormat="1" applyFont="1" applyFill="1" applyBorder="1" applyAlignment="1">
      <alignment/>
    </xf>
    <xf numFmtId="40" fontId="2" fillId="4" borderId="28" xfId="0" applyNumberFormat="1" applyFont="1" applyFill="1" applyBorder="1" applyAlignment="1">
      <alignment/>
    </xf>
    <xf numFmtId="40" fontId="0" fillId="4" borderId="0" xfId="0" applyNumberFormat="1" applyFont="1" applyFill="1" applyBorder="1" applyAlignment="1">
      <alignment/>
    </xf>
    <xf numFmtId="40" fontId="2" fillId="3" borderId="3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40" fontId="2" fillId="0" borderId="7" xfId="18" applyNumberFormat="1" applyFont="1" applyFill="1" applyBorder="1" applyAlignment="1" applyProtection="1">
      <alignment/>
      <protection/>
    </xf>
    <xf numFmtId="40" fontId="4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40" fontId="2" fillId="0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right"/>
    </xf>
    <xf numFmtId="40" fontId="0" fillId="0" borderId="0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40" fontId="0" fillId="0" borderId="7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40" fontId="2" fillId="5" borderId="1" xfId="0" applyNumberFormat="1" applyFont="1" applyFill="1" applyBorder="1" applyAlignment="1">
      <alignment/>
    </xf>
    <xf numFmtId="40" fontId="0" fillId="5" borderId="9" xfId="0" applyNumberFormat="1" applyFont="1" applyFill="1" applyBorder="1" applyAlignment="1">
      <alignment/>
    </xf>
    <xf numFmtId="40" fontId="0" fillId="4" borderId="6" xfId="0" applyNumberFormat="1" applyFont="1" applyFill="1" applyBorder="1" applyAlignment="1">
      <alignment horizontal="right"/>
    </xf>
    <xf numFmtId="40" fontId="5" fillId="3" borderId="42" xfId="0" applyNumberFormat="1" applyFont="1" applyFill="1" applyBorder="1" applyAlignment="1">
      <alignment/>
    </xf>
    <xf numFmtId="40" fontId="5" fillId="3" borderId="43" xfId="0" applyNumberFormat="1" applyFont="1" applyFill="1" applyBorder="1" applyAlignment="1">
      <alignment/>
    </xf>
    <xf numFmtId="40" fontId="5" fillId="3" borderId="30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0" fontId="0" fillId="5" borderId="5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3" borderId="14" xfId="0" applyNumberFormat="1" applyFont="1" applyFill="1" applyBorder="1" applyAlignment="1">
      <alignment/>
    </xf>
    <xf numFmtId="4" fontId="2" fillId="5" borderId="1" xfId="0" applyNumberFormat="1" applyFont="1" applyFill="1" applyBorder="1" applyAlignment="1">
      <alignment/>
    </xf>
    <xf numFmtId="40" fontId="2" fillId="4" borderId="10" xfId="0" applyNumberFormat="1" applyFont="1" applyFill="1" applyBorder="1" applyAlignment="1">
      <alignment/>
    </xf>
    <xf numFmtId="40" fontId="0" fillId="3" borderId="1" xfId="0" applyNumberFormat="1" applyFont="1" applyFill="1" applyBorder="1" applyAlignment="1">
      <alignment/>
    </xf>
    <xf numFmtId="40" fontId="0" fillId="3" borderId="2" xfId="0" applyNumberFormat="1" applyFont="1" applyFill="1" applyBorder="1" applyAlignment="1">
      <alignment/>
    </xf>
    <xf numFmtId="40" fontId="0" fillId="3" borderId="32" xfId="0" applyNumberFormat="1" applyFont="1" applyFill="1" applyBorder="1" applyAlignment="1">
      <alignment/>
    </xf>
    <xf numFmtId="40" fontId="2" fillId="4" borderId="6" xfId="18" applyNumberFormat="1" applyFont="1" applyFill="1" applyBorder="1" applyAlignment="1" applyProtection="1">
      <alignment/>
      <protection/>
    </xf>
    <xf numFmtId="40" fontId="2" fillId="4" borderId="2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2" fillId="3" borderId="15" xfId="0" applyNumberFormat="1" applyFont="1" applyFill="1" applyBorder="1" applyAlignment="1">
      <alignment/>
    </xf>
    <xf numFmtId="40" fontId="0" fillId="4" borderId="44" xfId="0" applyNumberFormat="1" applyFont="1" applyFill="1" applyBorder="1" applyAlignment="1">
      <alignment/>
    </xf>
    <xf numFmtId="40" fontId="2" fillId="4" borderId="1" xfId="0" applyNumberFormat="1" applyFont="1" applyFill="1" applyBorder="1" applyAlignment="1">
      <alignment/>
    </xf>
    <xf numFmtId="40" fontId="2" fillId="4" borderId="17" xfId="0" applyNumberFormat="1" applyFont="1" applyFill="1" applyBorder="1" applyAlignment="1">
      <alignment/>
    </xf>
    <xf numFmtId="40" fontId="2" fillId="4" borderId="8" xfId="0" applyNumberFormat="1" applyFont="1" applyFill="1" applyBorder="1" applyAlignment="1">
      <alignment/>
    </xf>
    <xf numFmtId="40" fontId="5" fillId="4" borderId="17" xfId="0" applyNumberFormat="1" applyFont="1" applyFill="1" applyBorder="1" applyAlignment="1">
      <alignment/>
    </xf>
    <xf numFmtId="40" fontId="2" fillId="4" borderId="26" xfId="0" applyNumberFormat="1" applyFont="1" applyFill="1" applyBorder="1" applyAlignment="1">
      <alignment/>
    </xf>
    <xf numFmtId="40" fontId="2" fillId="4" borderId="21" xfId="0" applyNumberFormat="1" applyFont="1" applyFill="1" applyBorder="1" applyAlignment="1">
      <alignment/>
    </xf>
    <xf numFmtId="40" fontId="0" fillId="3" borderId="44" xfId="0" applyNumberFormat="1" applyFont="1" applyFill="1" applyBorder="1" applyAlignment="1">
      <alignment/>
    </xf>
    <xf numFmtId="0" fontId="0" fillId="3" borderId="13" xfId="0" applyFont="1" applyFill="1" applyBorder="1" applyAlignment="1">
      <alignment/>
    </xf>
    <xf numFmtId="4" fontId="2" fillId="4" borderId="5" xfId="0" applyNumberFormat="1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40" fontId="4" fillId="0" borderId="7" xfId="0" applyNumberFormat="1" applyFon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40" fontId="5" fillId="3" borderId="10" xfId="0" applyNumberFormat="1" applyFont="1" applyFill="1" applyBorder="1" applyAlignment="1">
      <alignment/>
    </xf>
    <xf numFmtId="40" fontId="0" fillId="3" borderId="24" xfId="0" applyNumberFormat="1" applyFont="1" applyFill="1" applyBorder="1" applyAlignment="1">
      <alignment/>
    </xf>
    <xf numFmtId="10" fontId="2" fillId="3" borderId="8" xfId="0" applyNumberFormat="1" applyFont="1" applyFill="1" applyBorder="1" applyAlignment="1">
      <alignment/>
    </xf>
    <xf numFmtId="10" fontId="2" fillId="3" borderId="5" xfId="0" applyNumberFormat="1" applyFont="1" applyFill="1" applyBorder="1" applyAlignment="1">
      <alignment/>
    </xf>
    <xf numFmtId="10" fontId="0" fillId="3" borderId="5" xfId="0" applyNumberFormat="1" applyFont="1" applyFill="1" applyBorder="1" applyAlignment="1">
      <alignment/>
    </xf>
    <xf numFmtId="10" fontId="2" fillId="3" borderId="12" xfId="0" applyNumberFormat="1" applyFont="1" applyFill="1" applyBorder="1" applyAlignment="1">
      <alignment/>
    </xf>
    <xf numFmtId="10" fontId="2" fillId="3" borderId="10" xfId="0" applyNumberFormat="1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40" fontId="2" fillId="3" borderId="19" xfId="0" applyNumberFormat="1" applyFont="1" applyFill="1" applyBorder="1" applyAlignment="1">
      <alignment/>
    </xf>
    <xf numFmtId="40" fontId="0" fillId="3" borderId="19" xfId="0" applyNumberFormat="1" applyFont="1" applyFill="1" applyBorder="1" applyAlignment="1">
      <alignment/>
    </xf>
    <xf numFmtId="40" fontId="2" fillId="3" borderId="20" xfId="0" applyNumberFormat="1" applyFont="1" applyFill="1" applyBorder="1" applyAlignment="1">
      <alignment/>
    </xf>
    <xf numFmtId="10" fontId="2" fillId="3" borderId="22" xfId="0" applyNumberFormat="1" applyFont="1" applyFill="1" applyBorder="1" applyAlignment="1">
      <alignment/>
    </xf>
    <xf numFmtId="10" fontId="2" fillId="3" borderId="24" xfId="0" applyNumberFormat="1" applyFont="1" applyFill="1" applyBorder="1" applyAlignment="1">
      <alignment/>
    </xf>
    <xf numFmtId="10" fontId="2" fillId="3" borderId="14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2" fillId="3" borderId="17" xfId="0" applyNumberFormat="1" applyFont="1" applyFill="1" applyBorder="1" applyAlignment="1">
      <alignment/>
    </xf>
    <xf numFmtId="40" fontId="0" fillId="0" borderId="0" xfId="0" applyNumberFormat="1" applyFont="1" applyBorder="1" applyAlignment="1">
      <alignment/>
    </xf>
    <xf numFmtId="10" fontId="4" fillId="3" borderId="5" xfId="0" applyNumberFormat="1" applyFont="1" applyFill="1" applyBorder="1" applyAlignment="1">
      <alignment/>
    </xf>
    <xf numFmtId="10" fontId="3" fillId="3" borderId="5" xfId="0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40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40" fontId="2" fillId="0" borderId="48" xfId="0" applyNumberFormat="1" applyFont="1" applyBorder="1" applyAlignment="1">
      <alignment/>
    </xf>
    <xf numFmtId="40" fontId="0" fillId="0" borderId="46" xfId="0" applyNumberFormat="1" applyFont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5"/>
  <sheetViews>
    <sheetView tabSelected="1" view="pageBreakPreview" zoomScaleSheetLayoutView="100" workbookViewId="0" topLeftCell="A194">
      <pane xSplit="1" topLeftCell="B1" activePane="topRight" state="frozen"/>
      <selection pane="topLeft" activeCell="A23" sqref="A23"/>
      <selection pane="topRight" activeCell="D222" sqref="D222"/>
    </sheetView>
  </sheetViews>
  <sheetFormatPr defaultColWidth="9.140625" defaultRowHeight="12.75" customHeight="1"/>
  <cols>
    <col min="1" max="1" width="70.57421875" style="22" customWidth="1"/>
    <col min="2" max="2" width="22.28125" style="63" customWidth="1"/>
    <col min="3" max="3" width="19.7109375" style="62" customWidth="1"/>
    <col min="4" max="5" width="19.57421875" style="63" customWidth="1"/>
    <col min="6" max="6" width="19.57421875" style="62" customWidth="1"/>
    <col min="7" max="8" width="19.57421875" style="63" customWidth="1"/>
    <col min="9" max="9" width="20.28125" style="62" customWidth="1"/>
    <col min="10" max="10" width="20.7109375" style="62" customWidth="1"/>
    <col min="11" max="13" width="20.140625" style="62" customWidth="1"/>
    <col min="14" max="24" width="22.421875" style="1" customWidth="1"/>
    <col min="25" max="25" width="8.00390625" style="1" bestFit="1" customWidth="1"/>
    <col min="26" max="26" width="41.8515625" style="1" customWidth="1"/>
    <col min="27" max="27" width="41.140625" style="1" customWidth="1"/>
    <col min="28" max="16384" width="22.421875" style="1" customWidth="1"/>
  </cols>
  <sheetData>
    <row r="1" spans="1:13" ht="25.5" customHeight="1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1"/>
    </row>
    <row r="2" spans="1:13" ht="26.25" customHeight="1" thickBot="1">
      <c r="A2" s="222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1:13" ht="21.75" customHeight="1" thickBot="1">
      <c r="A3" s="194" t="s">
        <v>2</v>
      </c>
      <c r="B3" s="2" t="s">
        <v>159</v>
      </c>
      <c r="C3" s="3" t="s">
        <v>160</v>
      </c>
      <c r="D3" s="2" t="s">
        <v>161</v>
      </c>
      <c r="E3" s="3" t="s">
        <v>162</v>
      </c>
      <c r="F3" s="3" t="s">
        <v>163</v>
      </c>
      <c r="G3" s="3" t="s">
        <v>164</v>
      </c>
      <c r="H3" s="2" t="s">
        <v>165</v>
      </c>
      <c r="I3" s="74" t="s">
        <v>166</v>
      </c>
      <c r="J3" s="4" t="s">
        <v>167</v>
      </c>
      <c r="K3" s="74" t="s">
        <v>168</v>
      </c>
      <c r="L3" s="4" t="s">
        <v>174</v>
      </c>
      <c r="M3" s="4" t="s">
        <v>175</v>
      </c>
    </row>
    <row r="4" spans="1:13" ht="15" customHeight="1" thickBot="1">
      <c r="A4" s="5"/>
      <c r="B4" s="7" t="s">
        <v>3</v>
      </c>
      <c r="C4" s="8" t="s">
        <v>3</v>
      </c>
      <c r="D4" s="7" t="s">
        <v>3</v>
      </c>
      <c r="E4" s="8" t="s">
        <v>3</v>
      </c>
      <c r="F4" s="8" t="s">
        <v>3</v>
      </c>
      <c r="G4" s="7" t="s">
        <v>3</v>
      </c>
      <c r="H4" s="140" t="s">
        <v>3</v>
      </c>
      <c r="I4" s="75" t="s">
        <v>3</v>
      </c>
      <c r="J4" s="7" t="s">
        <v>3</v>
      </c>
      <c r="K4" s="8" t="s">
        <v>3</v>
      </c>
      <c r="L4" s="7" t="s">
        <v>3</v>
      </c>
      <c r="M4" s="7" t="s">
        <v>3</v>
      </c>
    </row>
    <row r="5" spans="1:13" ht="15" customHeight="1">
      <c r="A5" s="5" t="s">
        <v>4</v>
      </c>
      <c r="B5" s="9">
        <v>1131067.78</v>
      </c>
      <c r="C5" s="10">
        <f aca="true" t="shared" si="0" ref="C5:K5">B209</f>
        <v>1111692.1683725454</v>
      </c>
      <c r="D5" s="9">
        <f t="shared" si="0"/>
        <v>1072647.3059027002</v>
      </c>
      <c r="E5" s="9">
        <f t="shared" si="0"/>
        <v>852213.5750946621</v>
      </c>
      <c r="F5" s="9">
        <f t="shared" si="0"/>
        <v>819109.4282223505</v>
      </c>
      <c r="G5" s="9">
        <f t="shared" si="0"/>
        <v>847066.5003782177</v>
      </c>
      <c r="H5" s="9">
        <f t="shared" si="0"/>
        <v>845517.1731794721</v>
      </c>
      <c r="I5" s="9">
        <f t="shared" si="0"/>
        <v>756177.992527871</v>
      </c>
      <c r="J5" s="9">
        <f t="shared" si="0"/>
        <v>1193259.3061487167</v>
      </c>
      <c r="K5" s="9">
        <f t="shared" si="0"/>
        <v>1092054.3071738426</v>
      </c>
      <c r="L5" s="9"/>
      <c r="M5" s="9"/>
    </row>
    <row r="6" spans="1:13" ht="15" customHeight="1">
      <c r="A6" s="78"/>
      <c r="B6" s="9"/>
      <c r="C6" s="10"/>
      <c r="D6" s="9"/>
      <c r="E6" s="10"/>
      <c r="F6" s="21"/>
      <c r="G6" s="9"/>
      <c r="H6" s="9"/>
      <c r="I6" s="21"/>
      <c r="J6" s="9"/>
      <c r="K6" s="88"/>
      <c r="L6" s="9"/>
      <c r="M6" s="9"/>
    </row>
    <row r="7" spans="1:13" ht="15" customHeight="1" thickBot="1">
      <c r="A7" s="56" t="s">
        <v>141</v>
      </c>
      <c r="B7" s="9">
        <f aca="true" t="shared" si="1" ref="B7:K7">1*B169</f>
        <v>162000</v>
      </c>
      <c r="C7" s="10">
        <f t="shared" si="1"/>
        <v>162000</v>
      </c>
      <c r="D7" s="10">
        <f t="shared" si="1"/>
        <v>162000</v>
      </c>
      <c r="E7" s="10">
        <f t="shared" si="1"/>
        <v>162000</v>
      </c>
      <c r="F7" s="10">
        <f t="shared" si="1"/>
        <v>162000</v>
      </c>
      <c r="G7" s="10">
        <f t="shared" si="1"/>
        <v>162000</v>
      </c>
      <c r="H7" s="10">
        <f t="shared" si="1"/>
        <v>162000</v>
      </c>
      <c r="I7" s="10">
        <f t="shared" si="1"/>
        <v>162000</v>
      </c>
      <c r="J7" s="10">
        <f t="shared" si="1"/>
        <v>162000</v>
      </c>
      <c r="K7" s="10">
        <f t="shared" si="1"/>
        <v>162000</v>
      </c>
      <c r="L7" s="10"/>
      <c r="M7" s="10"/>
    </row>
    <row r="8" spans="1:13" ht="15" customHeight="1">
      <c r="A8" s="5" t="s">
        <v>142</v>
      </c>
      <c r="B8" s="9">
        <f aca="true" t="shared" si="2" ref="B8:K8">B5-B7</f>
        <v>969067.78</v>
      </c>
      <c r="C8" s="9">
        <f>C5-C7</f>
        <v>949692.1683725454</v>
      </c>
      <c r="D8" s="9">
        <f t="shared" si="2"/>
        <v>910647.3059027002</v>
      </c>
      <c r="E8" s="9">
        <f t="shared" si="2"/>
        <v>690213.5750946621</v>
      </c>
      <c r="F8" s="9">
        <f t="shared" si="2"/>
        <v>657109.4282223505</v>
      </c>
      <c r="G8" s="9">
        <f t="shared" si="2"/>
        <v>685066.5003782177</v>
      </c>
      <c r="H8" s="9">
        <f t="shared" si="2"/>
        <v>683517.1731794721</v>
      </c>
      <c r="I8" s="9">
        <f t="shared" si="2"/>
        <v>594177.992527871</v>
      </c>
      <c r="J8" s="9">
        <f t="shared" si="2"/>
        <v>1031259.3061487167</v>
      </c>
      <c r="K8" s="9">
        <f t="shared" si="2"/>
        <v>930054.3071738426</v>
      </c>
      <c r="L8" s="9"/>
      <c r="M8" s="9"/>
    </row>
    <row r="9" spans="1:13" ht="15" customHeight="1">
      <c r="A9" s="44" t="s">
        <v>143</v>
      </c>
      <c r="B9" s="9">
        <f>B8*0.38%</f>
        <v>3682.4575640000003</v>
      </c>
      <c r="C9" s="9">
        <f>C8*0.29%</f>
        <v>2754.1072882803815</v>
      </c>
      <c r="D9" s="9">
        <f>D8*0.34%</f>
        <v>3096.2008400691807</v>
      </c>
      <c r="E9" s="9">
        <f>E8*0.28%</f>
        <v>1932.5980102650542</v>
      </c>
      <c r="F9" s="9">
        <f>F8*0.24%</f>
        <v>1577.0626277336412</v>
      </c>
      <c r="G9" s="9">
        <f>G8*0.21%</f>
        <v>1438.639650794257</v>
      </c>
      <c r="H9" s="9">
        <f>H8*0.19%</f>
        <v>1298.682629040997</v>
      </c>
      <c r="I9" s="9">
        <f>I8*0.16%</f>
        <v>950.6847880445937</v>
      </c>
      <c r="J9" s="10">
        <f>J8*0.16%</f>
        <v>1650.0148898379468</v>
      </c>
      <c r="K9" s="10">
        <f>K8*0.16%</f>
        <v>1488.0868914781481</v>
      </c>
      <c r="L9" s="10"/>
      <c r="M9" s="10"/>
    </row>
    <row r="10" spans="1:13" ht="15" customHeight="1" thickBot="1">
      <c r="A10" s="5"/>
      <c r="B10" s="16"/>
      <c r="C10" s="15"/>
      <c r="D10" s="15"/>
      <c r="E10" s="15"/>
      <c r="F10" s="65"/>
      <c r="G10" s="16"/>
      <c r="H10" s="16"/>
      <c r="I10" s="16"/>
      <c r="J10" s="15"/>
      <c r="K10" s="15"/>
      <c r="L10" s="16"/>
      <c r="M10" s="16"/>
    </row>
    <row r="11" spans="1:13" ht="15" customHeight="1" thickBot="1">
      <c r="A11" s="11" t="s">
        <v>5</v>
      </c>
      <c r="B11" s="174"/>
      <c r="C11" s="175"/>
      <c r="D11" s="174"/>
      <c r="E11" s="175"/>
      <c r="F11" s="176"/>
      <c r="G11" s="174"/>
      <c r="H11" s="174"/>
      <c r="I11" s="176"/>
      <c r="J11" s="174"/>
      <c r="K11" s="175"/>
      <c r="L11" s="174"/>
      <c r="M11" s="174"/>
    </row>
    <row r="12" spans="1:13" ht="15" customHeight="1">
      <c r="A12" s="12"/>
      <c r="B12" s="14"/>
      <c r="C12" s="32"/>
      <c r="D12" s="14"/>
      <c r="E12" s="32"/>
      <c r="F12" s="141"/>
      <c r="G12" s="14"/>
      <c r="H12" s="14"/>
      <c r="I12" s="141"/>
      <c r="J12" s="14"/>
      <c r="K12" s="32"/>
      <c r="L12" s="14"/>
      <c r="M12" s="14"/>
    </row>
    <row r="13" spans="1:15" ht="15" customHeight="1">
      <c r="A13" s="12" t="s">
        <v>6</v>
      </c>
      <c r="B13" s="14"/>
      <c r="C13" s="32"/>
      <c r="D13" s="14"/>
      <c r="E13" s="32"/>
      <c r="F13" s="141"/>
      <c r="G13" s="14"/>
      <c r="H13" s="14"/>
      <c r="I13" s="141"/>
      <c r="J13" s="14"/>
      <c r="K13" s="32"/>
      <c r="L13" s="14"/>
      <c r="M13" s="14"/>
      <c r="O13" s="138"/>
    </row>
    <row r="14" spans="1:15" ht="15" customHeight="1">
      <c r="A14" s="12" t="s">
        <v>150</v>
      </c>
      <c r="B14" s="14">
        <f aca="true" t="shared" si="3" ref="B14:K14">SUM(B15:B15)</f>
        <v>51483.97</v>
      </c>
      <c r="C14" s="14">
        <f t="shared" si="3"/>
        <v>95806.63</v>
      </c>
      <c r="D14" s="14">
        <f t="shared" si="3"/>
        <v>102496.37</v>
      </c>
      <c r="E14" s="14">
        <f t="shared" si="3"/>
        <v>91176.65</v>
      </c>
      <c r="F14" s="14">
        <f t="shared" si="3"/>
        <v>85640.93</v>
      </c>
      <c r="G14" s="14">
        <f t="shared" si="3"/>
        <v>83653.17</v>
      </c>
      <c r="H14" s="14">
        <f t="shared" si="3"/>
        <v>206195.45</v>
      </c>
      <c r="I14" s="14">
        <f t="shared" si="3"/>
        <v>105994.32</v>
      </c>
      <c r="J14" s="14">
        <f t="shared" si="3"/>
        <v>96782.87</v>
      </c>
      <c r="K14" s="14">
        <f t="shared" si="3"/>
        <v>153583.29</v>
      </c>
      <c r="L14" s="14">
        <f aca="true" t="shared" si="4" ref="L14:L19">SUM(B14:K14)</f>
        <v>1072813.65</v>
      </c>
      <c r="M14" s="197">
        <f>K14/$K$195</f>
        <v>0.07340875906613765</v>
      </c>
      <c r="O14" s="138"/>
    </row>
    <row r="15" spans="1:15" ht="15" customHeight="1">
      <c r="A15" s="99" t="s">
        <v>157</v>
      </c>
      <c r="B15" s="100">
        <v>51483.97</v>
      </c>
      <c r="C15" s="82">
        <v>95806.63</v>
      </c>
      <c r="D15" s="71">
        <v>102496.37</v>
      </c>
      <c r="E15" s="117">
        <v>91176.65</v>
      </c>
      <c r="F15" s="101">
        <v>85640.93</v>
      </c>
      <c r="G15" s="84">
        <v>83653.17</v>
      </c>
      <c r="H15" s="71">
        <v>206195.45</v>
      </c>
      <c r="I15" s="117">
        <v>105994.32</v>
      </c>
      <c r="J15" s="84">
        <v>96782.87</v>
      </c>
      <c r="K15" s="82">
        <v>153583.29</v>
      </c>
      <c r="L15" s="71">
        <f t="shared" si="4"/>
        <v>1072813.65</v>
      </c>
      <c r="M15" s="199">
        <f aca="true" t="shared" si="5" ref="M15:M78">K15/$K$195</f>
        <v>0.07340875906613765</v>
      </c>
      <c r="N15" s="160"/>
      <c r="O15" s="138"/>
    </row>
    <row r="16" spans="1:15" ht="15" customHeight="1">
      <c r="A16" s="99" t="s">
        <v>7</v>
      </c>
      <c r="B16" s="84">
        <v>1563.61</v>
      </c>
      <c r="C16" s="82">
        <v>1622.08</v>
      </c>
      <c r="D16" s="71">
        <v>1553.07</v>
      </c>
      <c r="E16" s="117">
        <v>1680.55</v>
      </c>
      <c r="F16" s="101">
        <v>1519.3</v>
      </c>
      <c r="G16" s="84">
        <v>2187.95</v>
      </c>
      <c r="H16" s="71">
        <v>1793.79</v>
      </c>
      <c r="I16" s="82">
        <v>2317.47</v>
      </c>
      <c r="J16" s="71">
        <v>2391.96</v>
      </c>
      <c r="K16" s="82">
        <v>2545.86</v>
      </c>
      <c r="L16" s="71">
        <f t="shared" si="4"/>
        <v>19175.64</v>
      </c>
      <c r="M16" s="199">
        <f t="shared" si="5"/>
        <v>0.0012168538866182462</v>
      </c>
      <c r="N16" s="170"/>
      <c r="O16" s="139"/>
    </row>
    <row r="17" spans="1:15" ht="15" customHeight="1">
      <c r="A17" s="5" t="s">
        <v>8</v>
      </c>
      <c r="B17" s="80">
        <f aca="true" t="shared" si="6" ref="B17:K17">SUM(B18:B18)</f>
        <v>253479.62</v>
      </c>
      <c r="C17" s="9">
        <f t="shared" si="6"/>
        <v>204101.54</v>
      </c>
      <c r="D17" s="9">
        <f t="shared" si="6"/>
        <v>209945.11</v>
      </c>
      <c r="E17" s="9">
        <f t="shared" si="6"/>
        <v>208479.35</v>
      </c>
      <c r="F17" s="80">
        <f t="shared" si="6"/>
        <v>262055.85</v>
      </c>
      <c r="G17" s="80">
        <f t="shared" si="6"/>
        <v>204766.01</v>
      </c>
      <c r="H17" s="9">
        <f t="shared" si="6"/>
        <v>211849.25</v>
      </c>
      <c r="I17" s="9">
        <f t="shared" si="6"/>
        <v>223098.44</v>
      </c>
      <c r="J17" s="9">
        <f t="shared" si="6"/>
        <v>220565.6</v>
      </c>
      <c r="K17" s="10">
        <f t="shared" si="6"/>
        <v>219483.68</v>
      </c>
      <c r="L17" s="9">
        <f t="shared" si="4"/>
        <v>2217824.45</v>
      </c>
      <c r="M17" s="198">
        <f t="shared" si="5"/>
        <v>0.10490740616423345</v>
      </c>
      <c r="N17" s="170"/>
      <c r="O17" s="139"/>
    </row>
    <row r="18" spans="1:15" ht="15" customHeight="1">
      <c r="A18" s="102" t="s">
        <v>9</v>
      </c>
      <c r="B18" s="84">
        <v>253479.62</v>
      </c>
      <c r="C18" s="82">
        <v>204101.54</v>
      </c>
      <c r="D18" s="100">
        <v>209945.11</v>
      </c>
      <c r="E18" s="103">
        <v>208479.35</v>
      </c>
      <c r="F18" s="101">
        <v>262055.85</v>
      </c>
      <c r="G18" s="100">
        <v>204766.01</v>
      </c>
      <c r="H18" s="71">
        <v>211849.25</v>
      </c>
      <c r="I18" s="117">
        <v>223098.44</v>
      </c>
      <c r="J18" s="84">
        <v>220565.6</v>
      </c>
      <c r="K18" s="82">
        <v>219483.68</v>
      </c>
      <c r="L18" s="71">
        <f t="shared" si="4"/>
        <v>2217824.45</v>
      </c>
      <c r="M18" s="199">
        <f t="shared" si="5"/>
        <v>0.10490740616423345</v>
      </c>
      <c r="N18" s="160"/>
      <c r="O18" s="139"/>
    </row>
    <row r="19" spans="1:15" ht="15" customHeight="1">
      <c r="A19" s="5" t="s">
        <v>10</v>
      </c>
      <c r="B19" s="19">
        <f aca="true" t="shared" si="7" ref="B19:K19">SUM(B14+B16+B17)</f>
        <v>306527.2</v>
      </c>
      <c r="C19" s="19">
        <f t="shared" si="7"/>
        <v>301530.25</v>
      </c>
      <c r="D19" s="19">
        <f t="shared" si="7"/>
        <v>313994.55</v>
      </c>
      <c r="E19" s="19">
        <f t="shared" si="7"/>
        <v>301336.55</v>
      </c>
      <c r="F19" s="177">
        <f t="shared" si="7"/>
        <v>349216.08</v>
      </c>
      <c r="G19" s="177">
        <f t="shared" si="7"/>
        <v>290607.13</v>
      </c>
      <c r="H19" s="126">
        <f t="shared" si="7"/>
        <v>419838.49</v>
      </c>
      <c r="I19" s="126">
        <f t="shared" si="7"/>
        <v>331410.23</v>
      </c>
      <c r="J19" s="126">
        <f t="shared" si="7"/>
        <v>319740.43</v>
      </c>
      <c r="K19" s="126">
        <f t="shared" si="7"/>
        <v>375612.82999999996</v>
      </c>
      <c r="L19" s="9">
        <f t="shared" si="4"/>
        <v>3309813.74</v>
      </c>
      <c r="M19" s="198">
        <f t="shared" si="5"/>
        <v>0.17953301911698935</v>
      </c>
      <c r="N19" s="152"/>
      <c r="O19" s="124"/>
    </row>
    <row r="20" spans="1:13" ht="15" customHeight="1">
      <c r="A20" s="12"/>
      <c r="B20" s="14"/>
      <c r="C20" s="32"/>
      <c r="D20" s="14"/>
      <c r="E20" s="15"/>
      <c r="F20" s="143"/>
      <c r="G20" s="173"/>
      <c r="H20" s="16"/>
      <c r="I20" s="65"/>
      <c r="J20" s="16"/>
      <c r="K20" s="15"/>
      <c r="L20" s="16"/>
      <c r="M20" s="201"/>
    </row>
    <row r="21" spans="1:13" ht="15" customHeight="1">
      <c r="A21" s="12" t="s">
        <v>11</v>
      </c>
      <c r="B21" s="14"/>
      <c r="C21" s="32"/>
      <c r="D21" s="14"/>
      <c r="E21" s="17"/>
      <c r="F21" s="144"/>
      <c r="G21" s="79"/>
      <c r="H21" s="18"/>
      <c r="I21" s="66"/>
      <c r="J21" s="18"/>
      <c r="K21" s="17"/>
      <c r="L21" s="18"/>
      <c r="M21" s="200"/>
    </row>
    <row r="22" spans="1:13" ht="15" customHeight="1">
      <c r="A22" s="5" t="s">
        <v>97</v>
      </c>
      <c r="B22" s="9">
        <f>SUM(B23,B27:B28)</f>
        <v>465771.2</v>
      </c>
      <c r="C22" s="9">
        <f>SUM(C23,C27:C27)</f>
        <v>459120.35</v>
      </c>
      <c r="D22" s="9">
        <f>SUM(D23,D27:D27)</f>
        <v>434977.8</v>
      </c>
      <c r="E22" s="9">
        <f>SUM(E23,E27:E29)</f>
        <v>461592.63999999996</v>
      </c>
      <c r="F22" s="9">
        <f>SUM(F23,F27:F28)</f>
        <v>445919.11</v>
      </c>
      <c r="G22" s="80">
        <f>SUM(G23,G27:G28)</f>
        <v>448116.96</v>
      </c>
      <c r="H22" s="9">
        <f>SUM(H23,H27:H28)</f>
        <v>446227.52999999997</v>
      </c>
      <c r="I22" s="9">
        <f>SUM(I23,I27:I27)</f>
        <v>145253.63</v>
      </c>
      <c r="J22" s="9">
        <f>SUM(J23,J27:J27:J30)</f>
        <v>709679.4699999999</v>
      </c>
      <c r="K22" s="9">
        <f>SUM(K23,K27:K27)</f>
        <v>433243.31</v>
      </c>
      <c r="L22" s="9">
        <f>SUM(B22:K22)</f>
        <v>4449901.999999999</v>
      </c>
      <c r="M22" s="198">
        <f t="shared" si="5"/>
        <v>0.20707886750444002</v>
      </c>
    </row>
    <row r="23" spans="1:13" ht="15" customHeight="1">
      <c r="A23" s="5" t="s">
        <v>134</v>
      </c>
      <c r="B23" s="9">
        <f aca="true" t="shared" si="8" ref="B23:L23">SUM(B24:B26)</f>
        <v>365480.26</v>
      </c>
      <c r="C23" s="9">
        <f t="shared" si="8"/>
        <v>362129.41</v>
      </c>
      <c r="D23" s="9">
        <f t="shared" si="8"/>
        <v>337987.76</v>
      </c>
      <c r="E23" s="9">
        <f t="shared" si="8"/>
        <v>352001.69999999995</v>
      </c>
      <c r="F23" s="10">
        <f t="shared" si="8"/>
        <v>348928.17</v>
      </c>
      <c r="G23" s="137">
        <f t="shared" si="8"/>
        <v>351126.02</v>
      </c>
      <c r="H23" s="10">
        <f t="shared" si="8"/>
        <v>349236.58999999997</v>
      </c>
      <c r="I23" s="9">
        <f t="shared" si="8"/>
        <v>48262.69</v>
      </c>
      <c r="J23" s="9">
        <f t="shared" si="8"/>
        <v>596475.2</v>
      </c>
      <c r="K23" s="9">
        <f t="shared" si="8"/>
        <v>336252.37</v>
      </c>
      <c r="L23" s="9">
        <f t="shared" si="8"/>
        <v>3447880.17</v>
      </c>
      <c r="M23" s="198">
        <f t="shared" si="5"/>
        <v>0.16071975808532146</v>
      </c>
    </row>
    <row r="24" spans="1:13" ht="15" customHeight="1">
      <c r="A24" s="99" t="s">
        <v>147</v>
      </c>
      <c r="B24" s="100">
        <v>199434.47</v>
      </c>
      <c r="C24" s="82">
        <v>196083.62</v>
      </c>
      <c r="D24" s="71">
        <v>181306.22</v>
      </c>
      <c r="E24" s="117">
        <v>185955.91</v>
      </c>
      <c r="F24" s="101">
        <v>188762.29</v>
      </c>
      <c r="G24" s="84">
        <v>191380.13</v>
      </c>
      <c r="H24" s="71">
        <v>191380.12</v>
      </c>
      <c r="I24" s="82">
        <v>0</v>
      </c>
      <c r="J24" s="71">
        <v>321350.49</v>
      </c>
      <c r="K24" s="82">
        <v>176888.58</v>
      </c>
      <c r="L24" s="84">
        <f aca="true" t="shared" si="9" ref="L24:L30">SUM(B24:K24)</f>
        <v>1832541.8300000003</v>
      </c>
      <c r="M24" s="199">
        <f t="shared" si="5"/>
        <v>0.0845480725850528</v>
      </c>
    </row>
    <row r="25" spans="1:14" ht="15" customHeight="1">
      <c r="A25" s="99" t="s">
        <v>148</v>
      </c>
      <c r="B25" s="100">
        <v>116548.18</v>
      </c>
      <c r="C25" s="82">
        <v>116548.18</v>
      </c>
      <c r="D25" s="71">
        <v>107183.93</v>
      </c>
      <c r="E25" s="117">
        <v>116548.18</v>
      </c>
      <c r="F25" s="101">
        <v>110668.27</v>
      </c>
      <c r="G25" s="84">
        <v>110248.28</v>
      </c>
      <c r="H25" s="71">
        <v>108358.86</v>
      </c>
      <c r="I25" s="82">
        <v>0</v>
      </c>
      <c r="J25" s="71">
        <v>225813.98</v>
      </c>
      <c r="K25" s="82">
        <v>109866.18</v>
      </c>
      <c r="L25" s="84">
        <f t="shared" si="9"/>
        <v>1121784.04</v>
      </c>
      <c r="M25" s="199">
        <f t="shared" si="5"/>
        <v>0.05251313432038675</v>
      </c>
      <c r="N25" s="160"/>
    </row>
    <row r="26" spans="1:14" ht="15" customHeight="1">
      <c r="A26" s="99" t="s">
        <v>149</v>
      </c>
      <c r="B26" s="100">
        <v>49497.61</v>
      </c>
      <c r="C26" s="82">
        <v>49497.61</v>
      </c>
      <c r="D26" s="71">
        <v>49497.61</v>
      </c>
      <c r="E26" s="117">
        <v>49497.61</v>
      </c>
      <c r="F26" s="101">
        <f>2028.3+47469.31</f>
        <v>49497.61</v>
      </c>
      <c r="G26" s="84">
        <v>49497.61</v>
      </c>
      <c r="H26" s="71">
        <v>49497.61</v>
      </c>
      <c r="I26" s="82">
        <v>48262.69</v>
      </c>
      <c r="J26" s="71">
        <v>49310.73</v>
      </c>
      <c r="K26" s="82">
        <v>49497.61</v>
      </c>
      <c r="L26" s="84">
        <f t="shared" si="9"/>
        <v>493554.29999999993</v>
      </c>
      <c r="M26" s="199">
        <f t="shared" si="5"/>
        <v>0.02365855117988191</v>
      </c>
      <c r="N26" s="160"/>
    </row>
    <row r="27" spans="1:14" ht="15" customHeight="1">
      <c r="A27" s="99" t="s">
        <v>158</v>
      </c>
      <c r="B27" s="100">
        <v>96990.94</v>
      </c>
      <c r="C27" s="82">
        <v>96990.94</v>
      </c>
      <c r="D27" s="84">
        <v>96990.04</v>
      </c>
      <c r="E27" s="117">
        <v>96990.94</v>
      </c>
      <c r="F27" s="145">
        <v>96990.94</v>
      </c>
      <c r="G27" s="84">
        <v>96990.94</v>
      </c>
      <c r="H27" s="71">
        <v>96990.94</v>
      </c>
      <c r="I27" s="82">
        <v>96990.94</v>
      </c>
      <c r="J27" s="71">
        <v>96990.94</v>
      </c>
      <c r="K27" s="103">
        <v>96990.94</v>
      </c>
      <c r="L27" s="84">
        <f t="shared" si="9"/>
        <v>969908.4999999998</v>
      </c>
      <c r="M27" s="199">
        <f t="shared" si="5"/>
        <v>0.046359109419118534</v>
      </c>
      <c r="N27" s="160"/>
    </row>
    <row r="28" spans="1:14" ht="15" customHeight="1">
      <c r="A28" s="99" t="s">
        <v>169</v>
      </c>
      <c r="B28" s="100">
        <v>3300</v>
      </c>
      <c r="C28" s="82">
        <v>0</v>
      </c>
      <c r="D28" s="84">
        <v>0</v>
      </c>
      <c r="E28" s="117">
        <v>0</v>
      </c>
      <c r="F28" s="145">
        <v>0</v>
      </c>
      <c r="G28" s="84">
        <v>0</v>
      </c>
      <c r="H28" s="71">
        <v>0</v>
      </c>
      <c r="I28" s="83">
        <v>0</v>
      </c>
      <c r="J28" s="71">
        <v>0</v>
      </c>
      <c r="K28" s="103">
        <v>0</v>
      </c>
      <c r="L28" s="84">
        <f t="shared" si="9"/>
        <v>3300</v>
      </c>
      <c r="M28" s="199">
        <f t="shared" si="5"/>
        <v>0</v>
      </c>
      <c r="N28" s="160"/>
    </row>
    <row r="29" spans="1:14" ht="15" customHeight="1">
      <c r="A29" s="99" t="s">
        <v>171</v>
      </c>
      <c r="B29" s="100">
        <v>0</v>
      </c>
      <c r="C29" s="82">
        <v>0</v>
      </c>
      <c r="D29" s="84">
        <v>0</v>
      </c>
      <c r="E29" s="117">
        <v>12600</v>
      </c>
      <c r="F29" s="145">
        <v>0</v>
      </c>
      <c r="G29" s="84">
        <v>0</v>
      </c>
      <c r="H29" s="71">
        <v>0</v>
      </c>
      <c r="I29" s="83">
        <v>0</v>
      </c>
      <c r="J29" s="71">
        <v>0</v>
      </c>
      <c r="K29" s="103">
        <v>0</v>
      </c>
      <c r="L29" s="84">
        <f t="shared" si="9"/>
        <v>12600</v>
      </c>
      <c r="M29" s="199">
        <f t="shared" si="5"/>
        <v>0</v>
      </c>
      <c r="N29" s="160"/>
    </row>
    <row r="30" spans="1:14" ht="15" customHeight="1">
      <c r="A30" s="99" t="s">
        <v>173</v>
      </c>
      <c r="B30" s="100">
        <v>0</v>
      </c>
      <c r="C30" s="82">
        <v>0</v>
      </c>
      <c r="D30" s="84">
        <v>0</v>
      </c>
      <c r="E30" s="117">
        <v>0</v>
      </c>
      <c r="F30" s="145">
        <v>0</v>
      </c>
      <c r="G30" s="84">
        <v>0</v>
      </c>
      <c r="H30" s="71">
        <v>0</v>
      </c>
      <c r="I30" s="83">
        <v>0</v>
      </c>
      <c r="J30" s="71">
        <v>16213.33</v>
      </c>
      <c r="K30" s="103">
        <v>16213.33</v>
      </c>
      <c r="L30" s="84">
        <f t="shared" si="9"/>
        <v>32426.66</v>
      </c>
      <c r="M30" s="199">
        <f t="shared" si="5"/>
        <v>0.007749543818404864</v>
      </c>
      <c r="N30" s="160"/>
    </row>
    <row r="31" spans="1:14" ht="15" customHeight="1">
      <c r="A31" s="99" t="s">
        <v>125</v>
      </c>
      <c r="B31" s="84"/>
      <c r="C31" s="82"/>
      <c r="D31" s="84"/>
      <c r="E31" s="82"/>
      <c r="F31" s="101"/>
      <c r="G31" s="84"/>
      <c r="H31" s="71"/>
      <c r="I31" s="83"/>
      <c r="J31" s="71"/>
      <c r="K31" s="82"/>
      <c r="L31" s="71"/>
      <c r="M31" s="199"/>
      <c r="N31" s="170"/>
    </row>
    <row r="32" spans="1:14" ht="15" customHeight="1">
      <c r="A32" s="5" t="s">
        <v>12</v>
      </c>
      <c r="B32" s="79">
        <f aca="true" t="shared" si="10" ref="B32:K32">SUM(B33:B34)</f>
        <v>384823.27999999997</v>
      </c>
      <c r="C32" s="18">
        <f t="shared" si="10"/>
        <v>400207.98</v>
      </c>
      <c r="D32" s="18">
        <f t="shared" si="10"/>
        <v>378886.56</v>
      </c>
      <c r="E32" s="18">
        <f t="shared" si="10"/>
        <v>375944.37</v>
      </c>
      <c r="F32" s="18">
        <f t="shared" si="10"/>
        <v>361791.01999999996</v>
      </c>
      <c r="G32" s="79">
        <f t="shared" si="10"/>
        <v>341462.25</v>
      </c>
      <c r="H32" s="18">
        <f t="shared" si="10"/>
        <v>337008.91000000003</v>
      </c>
      <c r="I32" s="18">
        <f t="shared" si="10"/>
        <v>334337.69</v>
      </c>
      <c r="J32" s="18">
        <f t="shared" si="10"/>
        <v>332841.31</v>
      </c>
      <c r="K32" s="18">
        <f t="shared" si="10"/>
        <v>341582.21</v>
      </c>
      <c r="L32" s="18">
        <f>SUM(B32:K32)</f>
        <v>3588885.58</v>
      </c>
      <c r="M32" s="198">
        <f t="shared" si="5"/>
        <v>0.16326728093381015</v>
      </c>
      <c r="N32" s="170"/>
    </row>
    <row r="33" spans="1:14" ht="15" customHeight="1">
      <c r="A33" s="99" t="s">
        <v>13</v>
      </c>
      <c r="B33" s="84">
        <v>108756.62</v>
      </c>
      <c r="C33" s="82">
        <v>124380.4</v>
      </c>
      <c r="D33" s="84">
        <v>102865.12</v>
      </c>
      <c r="E33" s="164">
        <v>99638.63</v>
      </c>
      <c r="F33" s="146">
        <v>85724.36</v>
      </c>
      <c r="G33" s="72">
        <v>65156.51</v>
      </c>
      <c r="H33" s="104">
        <v>60801.7</v>
      </c>
      <c r="I33" s="134">
        <v>58510.11</v>
      </c>
      <c r="J33" s="72">
        <v>57013.73</v>
      </c>
      <c r="K33" s="105">
        <v>64798.31</v>
      </c>
      <c r="L33" s="104">
        <f>SUM(B33:K33)</f>
        <v>827645.49</v>
      </c>
      <c r="M33" s="199">
        <f t="shared" si="5"/>
        <v>0.030971881945509164</v>
      </c>
      <c r="N33" s="160"/>
    </row>
    <row r="34" spans="1:14" ht="15" customHeight="1">
      <c r="A34" s="99" t="s">
        <v>153</v>
      </c>
      <c r="B34" s="84">
        <v>276066.66</v>
      </c>
      <c r="C34" s="82">
        <v>275827.58</v>
      </c>
      <c r="D34" s="71">
        <v>276021.44</v>
      </c>
      <c r="E34" s="134">
        <v>276305.74</v>
      </c>
      <c r="F34" s="146">
        <v>276066.66</v>
      </c>
      <c r="G34" s="72">
        <v>276305.74</v>
      </c>
      <c r="H34" s="104">
        <v>276207.21</v>
      </c>
      <c r="I34" s="105">
        <v>275827.58</v>
      </c>
      <c r="J34" s="104">
        <v>275827.58</v>
      </c>
      <c r="K34" s="105">
        <v>276783.9</v>
      </c>
      <c r="L34" s="104">
        <f>SUM(B34:K34)</f>
        <v>2761240.09</v>
      </c>
      <c r="M34" s="199">
        <f t="shared" si="5"/>
        <v>0.132295398988301</v>
      </c>
      <c r="N34" s="160"/>
    </row>
    <row r="35" spans="1:13" ht="15" customHeight="1">
      <c r="A35" s="99"/>
      <c r="B35" s="84"/>
      <c r="C35" s="82"/>
      <c r="D35" s="71"/>
      <c r="E35" s="134"/>
      <c r="F35" s="146"/>
      <c r="G35" s="104"/>
      <c r="H35" s="104"/>
      <c r="I35" s="105"/>
      <c r="J35" s="104"/>
      <c r="K35" s="105"/>
      <c r="L35" s="104"/>
      <c r="M35" s="198"/>
    </row>
    <row r="36" spans="1:14" ht="15" customHeight="1">
      <c r="A36" s="5" t="s">
        <v>14</v>
      </c>
      <c r="B36" s="80">
        <f aca="true" t="shared" si="11" ref="B36:L36">SUM(B37:B39)</f>
        <v>283943.7</v>
      </c>
      <c r="C36" s="9">
        <f t="shared" si="11"/>
        <v>283943.7</v>
      </c>
      <c r="D36" s="9">
        <f t="shared" si="11"/>
        <v>283943.7</v>
      </c>
      <c r="E36" s="80">
        <f t="shared" si="11"/>
        <v>283943.7</v>
      </c>
      <c r="F36" s="147">
        <f t="shared" si="11"/>
        <v>283943.7</v>
      </c>
      <c r="G36" s="9">
        <f t="shared" si="11"/>
        <v>344749.67</v>
      </c>
      <c r="H36" s="9">
        <f t="shared" si="11"/>
        <v>294078.02</v>
      </c>
      <c r="I36" s="10">
        <f t="shared" si="11"/>
        <v>227175.36</v>
      </c>
      <c r="J36" s="9">
        <f t="shared" si="11"/>
        <v>214733.04</v>
      </c>
      <c r="K36" s="21">
        <f t="shared" si="11"/>
        <v>214733.04</v>
      </c>
      <c r="L36" s="20">
        <f t="shared" si="11"/>
        <v>2715187.63</v>
      </c>
      <c r="M36" s="198">
        <f t="shared" si="5"/>
        <v>0.10263672562880571</v>
      </c>
      <c r="N36" s="122"/>
    </row>
    <row r="37" spans="1:15" ht="15" customHeight="1">
      <c r="A37" s="99" t="s">
        <v>15</v>
      </c>
      <c r="B37" s="84">
        <v>283943.7</v>
      </c>
      <c r="C37" s="83">
        <v>283943.7</v>
      </c>
      <c r="D37" s="71">
        <v>283943.7</v>
      </c>
      <c r="E37" s="117">
        <v>283943.7</v>
      </c>
      <c r="F37" s="101">
        <v>283943.7</v>
      </c>
      <c r="G37" s="84">
        <v>344749.67</v>
      </c>
      <c r="H37" s="71">
        <v>294078.02</v>
      </c>
      <c r="I37" s="82">
        <v>227175.36</v>
      </c>
      <c r="J37" s="71">
        <v>214733.04</v>
      </c>
      <c r="K37" s="83">
        <v>214733.04</v>
      </c>
      <c r="L37" s="85">
        <f>SUM(B37:K37)</f>
        <v>2715187.63</v>
      </c>
      <c r="M37" s="199">
        <f t="shared" si="5"/>
        <v>0.10263672562880571</v>
      </c>
      <c r="N37" s="159"/>
      <c r="O37" s="158"/>
    </row>
    <row r="38" spans="1:13" ht="15" customHeight="1">
      <c r="A38" s="99"/>
      <c r="B38" s="71"/>
      <c r="C38" s="83"/>
      <c r="D38" s="71"/>
      <c r="E38" s="82"/>
      <c r="F38" s="101"/>
      <c r="G38" s="71"/>
      <c r="H38" s="71"/>
      <c r="I38" s="83"/>
      <c r="J38" s="71"/>
      <c r="K38" s="83"/>
      <c r="L38" s="85"/>
      <c r="M38" s="198"/>
    </row>
    <row r="39" spans="1:13" ht="15" customHeight="1">
      <c r="A39" s="99"/>
      <c r="B39" s="71"/>
      <c r="C39" s="83"/>
      <c r="D39" s="71"/>
      <c r="E39" s="82"/>
      <c r="F39" s="83"/>
      <c r="G39" s="71"/>
      <c r="H39" s="71"/>
      <c r="I39" s="83"/>
      <c r="J39" s="71"/>
      <c r="K39" s="83"/>
      <c r="L39" s="64"/>
      <c r="M39" s="198"/>
    </row>
    <row r="40" spans="1:13" ht="15" customHeight="1">
      <c r="A40" s="5" t="s">
        <v>16</v>
      </c>
      <c r="B40" s="9">
        <f aca="true" t="shared" si="12" ref="B40:K40">SUM(B22+B32+B36)</f>
        <v>1134538.18</v>
      </c>
      <c r="C40" s="9">
        <f t="shared" si="12"/>
        <v>1143272.03</v>
      </c>
      <c r="D40" s="21">
        <f t="shared" si="12"/>
        <v>1097808.06</v>
      </c>
      <c r="E40" s="9">
        <f t="shared" si="12"/>
        <v>1121480.71</v>
      </c>
      <c r="F40" s="9">
        <f t="shared" si="12"/>
        <v>1091653.8299999998</v>
      </c>
      <c r="G40" s="9">
        <f t="shared" si="12"/>
        <v>1134328.88</v>
      </c>
      <c r="H40" s="9">
        <f t="shared" si="12"/>
        <v>1077314.46</v>
      </c>
      <c r="I40" s="9">
        <f t="shared" si="12"/>
        <v>706766.6799999999</v>
      </c>
      <c r="J40" s="9">
        <f t="shared" si="12"/>
        <v>1257253.8199999998</v>
      </c>
      <c r="K40" s="9">
        <f t="shared" si="12"/>
        <v>989558.56</v>
      </c>
      <c r="L40" s="9">
        <f>SUM(B40:K40)</f>
        <v>10753975.21</v>
      </c>
      <c r="M40" s="198">
        <f t="shared" si="5"/>
        <v>0.4729828740670559</v>
      </c>
    </row>
    <row r="41" spans="1:13" ht="15" customHeight="1">
      <c r="A41" s="12"/>
      <c r="B41" s="14"/>
      <c r="C41" s="32"/>
      <c r="D41" s="14"/>
      <c r="E41" s="15"/>
      <c r="F41" s="65"/>
      <c r="G41" s="16"/>
      <c r="H41" s="16"/>
      <c r="I41" s="65"/>
      <c r="J41" s="16"/>
      <c r="K41" s="15"/>
      <c r="L41" s="16"/>
      <c r="M41" s="201"/>
    </row>
    <row r="42" spans="1:13" ht="15" customHeight="1">
      <c r="A42" s="12" t="s">
        <v>99</v>
      </c>
      <c r="B42" s="14"/>
      <c r="C42" s="32"/>
      <c r="D42" s="14"/>
      <c r="E42" s="17"/>
      <c r="F42" s="66"/>
      <c r="G42" s="18"/>
      <c r="H42" s="18"/>
      <c r="I42" s="66"/>
      <c r="J42" s="18"/>
      <c r="K42" s="17"/>
      <c r="L42" s="18"/>
      <c r="M42" s="200"/>
    </row>
    <row r="43" spans="1:13" ht="15" customHeight="1">
      <c r="A43" s="99" t="s">
        <v>17</v>
      </c>
      <c r="B43" s="84">
        <v>171938.9</v>
      </c>
      <c r="C43" s="82">
        <v>172403.29</v>
      </c>
      <c r="D43" s="71">
        <v>185468.89</v>
      </c>
      <c r="E43" s="82">
        <v>127962.64</v>
      </c>
      <c r="F43" s="101">
        <v>134946.56</v>
      </c>
      <c r="G43" s="71">
        <v>148272.26</v>
      </c>
      <c r="H43" s="71">
        <v>155717.3</v>
      </c>
      <c r="I43" s="83">
        <v>164502.62</v>
      </c>
      <c r="J43" s="71">
        <v>163513.47</v>
      </c>
      <c r="K43" s="82">
        <v>169741.63</v>
      </c>
      <c r="L43" s="84">
        <f>SUM(B43:K43)</f>
        <v>1594467.56</v>
      </c>
      <c r="M43" s="199">
        <f t="shared" si="5"/>
        <v>0.08113201911590437</v>
      </c>
    </row>
    <row r="44" spans="1:13" ht="15" customHeight="1">
      <c r="A44" s="99" t="s">
        <v>18</v>
      </c>
      <c r="B44" s="84">
        <v>14506.38</v>
      </c>
      <c r="C44" s="82">
        <v>13893.02</v>
      </c>
      <c r="D44" s="71">
        <v>14512.49</v>
      </c>
      <c r="E44" s="82">
        <v>10307.42</v>
      </c>
      <c r="F44" s="101">
        <v>8042.55</v>
      </c>
      <c r="G44" s="71">
        <v>8235.3</v>
      </c>
      <c r="H44" s="71">
        <v>10615.95</v>
      </c>
      <c r="I44" s="83">
        <v>10148.39</v>
      </c>
      <c r="J44" s="71">
        <v>9587.27</v>
      </c>
      <c r="K44" s="82">
        <v>11152.89</v>
      </c>
      <c r="L44" s="84">
        <f aca="true" t="shared" si="13" ref="L44:L73">SUM(B44:K44)</f>
        <v>111001.66</v>
      </c>
      <c r="M44" s="199">
        <f t="shared" si="5"/>
        <v>0.005330787059589203</v>
      </c>
    </row>
    <row r="45" spans="1:13" ht="15" customHeight="1">
      <c r="A45" s="106" t="s">
        <v>19</v>
      </c>
      <c r="B45" s="115">
        <v>3138.08</v>
      </c>
      <c r="C45" s="108">
        <v>701.48</v>
      </c>
      <c r="D45" s="71">
        <v>11267.65</v>
      </c>
      <c r="E45" s="82">
        <v>0</v>
      </c>
      <c r="F45" s="101">
        <v>9935.69</v>
      </c>
      <c r="G45" s="71">
        <v>0</v>
      </c>
      <c r="H45" s="71">
        <v>0</v>
      </c>
      <c r="I45" s="83">
        <v>2911.26</v>
      </c>
      <c r="J45" s="71">
        <v>3648.43</v>
      </c>
      <c r="K45" s="82">
        <v>4346.69</v>
      </c>
      <c r="L45" s="84">
        <f t="shared" si="13"/>
        <v>35949.280000000006</v>
      </c>
      <c r="M45" s="199">
        <f t="shared" si="5"/>
        <v>0.0020776030969592452</v>
      </c>
    </row>
    <row r="46" spans="1:13" ht="15" customHeight="1">
      <c r="A46" s="99" t="s">
        <v>20</v>
      </c>
      <c r="B46" s="84">
        <v>5769.67</v>
      </c>
      <c r="C46" s="82">
        <v>6406.15</v>
      </c>
      <c r="D46" s="71">
        <v>5724.4</v>
      </c>
      <c r="E46" s="82">
        <v>3833.79</v>
      </c>
      <c r="F46" s="101">
        <v>3866.99</v>
      </c>
      <c r="G46" s="71">
        <v>5383.47</v>
      </c>
      <c r="H46" s="71">
        <v>6249.56</v>
      </c>
      <c r="I46" s="83">
        <v>4586.13</v>
      </c>
      <c r="J46" s="71">
        <v>5889.56</v>
      </c>
      <c r="K46" s="82">
        <v>6357.31</v>
      </c>
      <c r="L46" s="84">
        <f t="shared" si="13"/>
        <v>54067.02999999999</v>
      </c>
      <c r="M46" s="199">
        <f t="shared" si="5"/>
        <v>0.0030386263902716735</v>
      </c>
    </row>
    <row r="47" spans="1:13" ht="15" customHeight="1">
      <c r="A47" s="99" t="s">
        <v>21</v>
      </c>
      <c r="B47" s="84">
        <v>20773.7</v>
      </c>
      <c r="C47" s="82">
        <v>19653.54</v>
      </c>
      <c r="D47" s="71">
        <v>20525.17</v>
      </c>
      <c r="E47" s="82">
        <v>19092.44</v>
      </c>
      <c r="F47" s="101">
        <v>19956.77</v>
      </c>
      <c r="G47" s="71">
        <v>19742.42</v>
      </c>
      <c r="H47" s="71">
        <v>17577.57</v>
      </c>
      <c r="I47" s="83">
        <v>17684.14</v>
      </c>
      <c r="J47" s="71">
        <v>17714.05</v>
      </c>
      <c r="K47" s="82">
        <v>22080.65</v>
      </c>
      <c r="L47" s="84">
        <f t="shared" si="13"/>
        <v>194800.44999999998</v>
      </c>
      <c r="M47" s="199">
        <f t="shared" si="5"/>
        <v>0.010553967921078605</v>
      </c>
    </row>
    <row r="48" spans="1:13" s="22" customFormat="1" ht="15" customHeight="1">
      <c r="A48" s="99" t="s">
        <v>22</v>
      </c>
      <c r="B48" s="84">
        <v>9717.87</v>
      </c>
      <c r="C48" s="82">
        <v>6250.78</v>
      </c>
      <c r="D48" s="71">
        <v>10825.65</v>
      </c>
      <c r="E48" s="82">
        <v>6271.44</v>
      </c>
      <c r="F48" s="101">
        <v>4046.94</v>
      </c>
      <c r="G48" s="71">
        <v>8293.89</v>
      </c>
      <c r="H48" s="71">
        <v>14794.28</v>
      </c>
      <c r="I48" s="83">
        <v>12102.89</v>
      </c>
      <c r="J48" s="71">
        <v>12081.29</v>
      </c>
      <c r="K48" s="82">
        <v>12168.35</v>
      </c>
      <c r="L48" s="84">
        <f t="shared" si="13"/>
        <v>96553.38</v>
      </c>
      <c r="M48" s="199">
        <f t="shared" si="5"/>
        <v>0.00581615013835448</v>
      </c>
    </row>
    <row r="49" spans="1:13" ht="15" customHeight="1">
      <c r="A49" s="99" t="s">
        <v>23</v>
      </c>
      <c r="B49" s="84">
        <v>19237.76</v>
      </c>
      <c r="C49" s="82">
        <v>26547.53</v>
      </c>
      <c r="D49" s="71">
        <v>26129.83</v>
      </c>
      <c r="E49" s="82">
        <v>32682.77</v>
      </c>
      <c r="F49" s="101">
        <v>93284.11</v>
      </c>
      <c r="G49" s="71">
        <v>45044.5</v>
      </c>
      <c r="H49" s="71">
        <v>18094.15</v>
      </c>
      <c r="I49" s="83">
        <v>18905.38</v>
      </c>
      <c r="J49" s="71">
        <v>22989.28</v>
      </c>
      <c r="K49" s="82">
        <v>22858.09</v>
      </c>
      <c r="L49" s="84">
        <f t="shared" si="13"/>
        <v>325773.39999999997</v>
      </c>
      <c r="M49" s="199">
        <f t="shared" si="5"/>
        <v>0.010925563721952372</v>
      </c>
    </row>
    <row r="50" spans="1:13" ht="15" customHeight="1">
      <c r="A50" s="99" t="s">
        <v>24</v>
      </c>
      <c r="B50" s="84">
        <v>7740.43</v>
      </c>
      <c r="C50" s="82">
        <v>9190.64</v>
      </c>
      <c r="D50" s="71">
        <v>8981.64</v>
      </c>
      <c r="E50" s="82">
        <v>6192.91</v>
      </c>
      <c r="F50" s="101">
        <v>5797.45</v>
      </c>
      <c r="G50" s="71">
        <v>5233.1</v>
      </c>
      <c r="H50" s="71">
        <v>5477.7</v>
      </c>
      <c r="I50" s="83">
        <v>6304.99</v>
      </c>
      <c r="J50" s="71">
        <v>5841.55</v>
      </c>
      <c r="K50" s="82">
        <v>7176.33</v>
      </c>
      <c r="L50" s="84">
        <f t="shared" si="13"/>
        <v>67936.73999999999</v>
      </c>
      <c r="M50" s="199">
        <f t="shared" si="5"/>
        <v>0.003430096333716354</v>
      </c>
    </row>
    <row r="51" spans="1:13" ht="15" customHeight="1">
      <c r="A51" s="99" t="s">
        <v>25</v>
      </c>
      <c r="B51" s="84">
        <v>55629.82</v>
      </c>
      <c r="C51" s="82">
        <v>54259.5</v>
      </c>
      <c r="D51" s="71">
        <v>61515.65</v>
      </c>
      <c r="E51" s="82">
        <v>40156.79</v>
      </c>
      <c r="F51" s="101">
        <v>43292.05</v>
      </c>
      <c r="G51" s="71">
        <v>45330.74</v>
      </c>
      <c r="H51" s="71">
        <v>50107.97</v>
      </c>
      <c r="I51" s="83">
        <v>52104.51</v>
      </c>
      <c r="J51" s="71">
        <v>52393.55</v>
      </c>
      <c r="K51" s="82">
        <v>55032.4</v>
      </c>
      <c r="L51" s="84">
        <f t="shared" si="13"/>
        <v>509822.98000000004</v>
      </c>
      <c r="M51" s="199">
        <f t="shared" si="5"/>
        <v>0.02630403471908509</v>
      </c>
    </row>
    <row r="52" spans="1:13" ht="15" customHeight="1">
      <c r="A52" s="99" t="s">
        <v>26</v>
      </c>
      <c r="B52" s="84">
        <v>5353.17</v>
      </c>
      <c r="C52" s="82">
        <v>5221.27</v>
      </c>
      <c r="D52" s="71">
        <v>5919.53</v>
      </c>
      <c r="E52" s="82">
        <v>3864.22</v>
      </c>
      <c r="F52" s="101">
        <v>4165.88</v>
      </c>
      <c r="G52" s="71">
        <v>4362.07</v>
      </c>
      <c r="H52" s="71">
        <v>4821.81</v>
      </c>
      <c r="I52" s="83">
        <v>5013.93</v>
      </c>
      <c r="J52" s="71">
        <v>5041.73</v>
      </c>
      <c r="K52" s="82">
        <v>5295.66</v>
      </c>
      <c r="L52" s="84">
        <f t="shared" si="13"/>
        <v>49059.270000000004</v>
      </c>
      <c r="M52" s="199">
        <f t="shared" si="5"/>
        <v>0.002531185710608117</v>
      </c>
    </row>
    <row r="53" spans="1:13" ht="15" customHeight="1">
      <c r="A53" s="99" t="s">
        <v>27</v>
      </c>
      <c r="B53" s="84">
        <v>17207.43</v>
      </c>
      <c r="C53" s="82">
        <v>16708.05</v>
      </c>
      <c r="D53" s="71">
        <v>18942.44</v>
      </c>
      <c r="E53" s="82">
        <v>12365.44</v>
      </c>
      <c r="F53" s="101">
        <v>13330.87</v>
      </c>
      <c r="G53" s="71">
        <v>13958.65</v>
      </c>
      <c r="H53" s="71">
        <v>15429.71</v>
      </c>
      <c r="I53" s="83">
        <v>16044.46</v>
      </c>
      <c r="J53" s="71">
        <v>16133.51</v>
      </c>
      <c r="K53" s="82">
        <v>16946.08</v>
      </c>
      <c r="L53" s="84">
        <f t="shared" si="13"/>
        <v>157066.64</v>
      </c>
      <c r="M53" s="199">
        <f t="shared" si="5"/>
        <v>0.008099778978790557</v>
      </c>
    </row>
    <row r="54" spans="1:13" ht="15" customHeight="1">
      <c r="A54" s="99" t="s">
        <v>28</v>
      </c>
      <c r="B54" s="84">
        <v>5001.87</v>
      </c>
      <c r="C54" s="82">
        <v>6901.01</v>
      </c>
      <c r="D54" s="71">
        <v>6792.48</v>
      </c>
      <c r="E54" s="82">
        <v>8495.86</v>
      </c>
      <c r="F54" s="101">
        <v>24249.22</v>
      </c>
      <c r="G54" s="71">
        <v>11709.3</v>
      </c>
      <c r="H54" s="71">
        <v>4703.54</v>
      </c>
      <c r="I54" s="83">
        <v>4914.44</v>
      </c>
      <c r="J54" s="71">
        <v>5976.82</v>
      </c>
      <c r="K54" s="82">
        <v>5909.21</v>
      </c>
      <c r="L54" s="84">
        <f t="shared" si="13"/>
        <v>84653.75000000001</v>
      </c>
      <c r="M54" s="199">
        <f t="shared" si="5"/>
        <v>0.0028244464170627632</v>
      </c>
    </row>
    <row r="55" spans="1:13" ht="15" customHeight="1">
      <c r="A55" s="99" t="s">
        <v>29</v>
      </c>
      <c r="B55" s="84">
        <v>1539.03</v>
      </c>
      <c r="C55" s="82">
        <v>2123.76</v>
      </c>
      <c r="D55" s="71">
        <v>2090.39</v>
      </c>
      <c r="E55" s="82">
        <v>2614.64</v>
      </c>
      <c r="F55" s="101">
        <v>7462.73</v>
      </c>
      <c r="G55" s="71">
        <v>3603.54</v>
      </c>
      <c r="H55" s="71">
        <v>1447.54</v>
      </c>
      <c r="I55" s="83">
        <v>1512.44</v>
      </c>
      <c r="J55" s="71">
        <v>1839.15</v>
      </c>
      <c r="K55" s="82">
        <v>1818.58</v>
      </c>
      <c r="L55" s="84">
        <f t="shared" si="13"/>
        <v>26051.800000000003</v>
      </c>
      <c r="M55" s="199">
        <f t="shared" si="5"/>
        <v>0.0008692332418617716</v>
      </c>
    </row>
    <row r="56" spans="1:13" ht="15" customHeight="1">
      <c r="A56" s="99" t="s">
        <v>30</v>
      </c>
      <c r="B56" s="84">
        <v>5401.17</v>
      </c>
      <c r="C56" s="82">
        <v>5108.94</v>
      </c>
      <c r="D56" s="71">
        <v>5335.51</v>
      </c>
      <c r="E56" s="82">
        <v>4963.03</v>
      </c>
      <c r="F56" s="101">
        <v>5187.79</v>
      </c>
      <c r="G56" s="71">
        <v>5132.01</v>
      </c>
      <c r="H56" s="71">
        <v>4569.26</v>
      </c>
      <c r="I56" s="83">
        <v>4597</v>
      </c>
      <c r="J56" s="71">
        <v>4605.27</v>
      </c>
      <c r="K56" s="82">
        <v>5739.88</v>
      </c>
      <c r="L56" s="84">
        <f t="shared" si="13"/>
        <v>50639.86000000001</v>
      </c>
      <c r="M56" s="199">
        <f t="shared" si="5"/>
        <v>0.0027435111462226274</v>
      </c>
    </row>
    <row r="57" spans="1:13" ht="15" customHeight="1">
      <c r="A57" s="99" t="s">
        <v>31</v>
      </c>
      <c r="B57" s="84">
        <v>1661.91</v>
      </c>
      <c r="C57" s="82">
        <v>1572.31</v>
      </c>
      <c r="D57" s="71">
        <v>1642.04</v>
      </c>
      <c r="E57" s="82">
        <v>1527.39</v>
      </c>
      <c r="F57" s="101">
        <v>1596.53</v>
      </c>
      <c r="G57" s="71">
        <v>1579.4</v>
      </c>
      <c r="H57" s="71">
        <v>1406.21</v>
      </c>
      <c r="I57" s="83">
        <v>1414.74</v>
      </c>
      <c r="J57" s="71">
        <v>1417.13</v>
      </c>
      <c r="K57" s="82">
        <v>1766.46</v>
      </c>
      <c r="L57" s="84">
        <f t="shared" si="13"/>
        <v>15584.119999999999</v>
      </c>
      <c r="M57" s="199">
        <f t="shared" si="5"/>
        <v>0.0008443212574751428</v>
      </c>
    </row>
    <row r="58" spans="1:13" ht="15" customHeight="1">
      <c r="A58" s="99" t="s">
        <v>107</v>
      </c>
      <c r="B58" s="84">
        <v>480.96</v>
      </c>
      <c r="C58" s="82">
        <v>663.71</v>
      </c>
      <c r="D58" s="71">
        <v>653.25</v>
      </c>
      <c r="E58" s="82">
        <v>817.06</v>
      </c>
      <c r="F58" s="101">
        <v>2332.09</v>
      </c>
      <c r="G58" s="71">
        <v>1122.92</v>
      </c>
      <c r="H58" s="71">
        <v>452.37</v>
      </c>
      <c r="I58" s="83">
        <v>472.64</v>
      </c>
      <c r="J58" s="71">
        <v>574.73</v>
      </c>
      <c r="K58" s="82">
        <v>568.24</v>
      </c>
      <c r="L58" s="84">
        <f t="shared" si="13"/>
        <v>8137.969999999999</v>
      </c>
      <c r="M58" s="199">
        <f t="shared" si="5"/>
        <v>0.00027160372233035285</v>
      </c>
    </row>
    <row r="59" spans="1:13" ht="15" customHeight="1">
      <c r="A59" s="99" t="s">
        <v>108</v>
      </c>
      <c r="B59" s="84">
        <v>501.84</v>
      </c>
      <c r="C59" s="82">
        <v>491.34</v>
      </c>
      <c r="D59" s="71">
        <v>513.13</v>
      </c>
      <c r="E59" s="82">
        <v>477.35</v>
      </c>
      <c r="F59" s="101">
        <v>498.94</v>
      </c>
      <c r="G59" s="71">
        <v>520.9</v>
      </c>
      <c r="H59" s="71">
        <v>439.46</v>
      </c>
      <c r="I59" s="83">
        <v>442.11</v>
      </c>
      <c r="J59" s="71">
        <v>442.87</v>
      </c>
      <c r="K59" s="82">
        <v>552.1</v>
      </c>
      <c r="L59" s="84">
        <f t="shared" si="13"/>
        <v>4880.040000000001</v>
      </c>
      <c r="M59" s="199">
        <f t="shared" si="5"/>
        <v>0.00026388922831653496</v>
      </c>
    </row>
    <row r="60" spans="1:13" ht="15" customHeight="1">
      <c r="A60" s="99" t="s">
        <v>32</v>
      </c>
      <c r="B60" s="84">
        <v>16627.8</v>
      </c>
      <c r="C60" s="82">
        <v>15638.05</v>
      </c>
      <c r="D60" s="84">
        <v>15638.05</v>
      </c>
      <c r="E60" s="82">
        <v>17221.65</v>
      </c>
      <c r="F60" s="101">
        <v>15836</v>
      </c>
      <c r="G60" s="71">
        <v>15638.04</v>
      </c>
      <c r="H60" s="71">
        <v>2771.3</v>
      </c>
      <c r="I60" s="101">
        <v>15044.2</v>
      </c>
      <c r="J60" s="71">
        <v>13064.7</v>
      </c>
      <c r="K60" s="82">
        <v>14846.25</v>
      </c>
      <c r="L60" s="84">
        <f t="shared" si="13"/>
        <v>142326.03999999998</v>
      </c>
      <c r="M60" s="199">
        <f t="shared" si="5"/>
        <v>0.007096115660015136</v>
      </c>
    </row>
    <row r="61" spans="1:13" ht="15" customHeight="1">
      <c r="A61" s="109" t="s">
        <v>122</v>
      </c>
      <c r="B61" s="84">
        <v>101.74</v>
      </c>
      <c r="C61" s="82">
        <v>420.46</v>
      </c>
      <c r="D61" s="84">
        <v>199.2</v>
      </c>
      <c r="E61" s="82">
        <v>149.44</v>
      </c>
      <c r="F61" s="101">
        <v>335.14</v>
      </c>
      <c r="G61" s="71">
        <v>149.44</v>
      </c>
      <c r="H61" s="71">
        <v>416.83</v>
      </c>
      <c r="I61" s="101">
        <v>508.2</v>
      </c>
      <c r="J61" s="71">
        <v>200.48</v>
      </c>
      <c r="K61" s="82">
        <v>235.93</v>
      </c>
      <c r="L61" s="84">
        <f t="shared" si="13"/>
        <v>2716.8599999999997</v>
      </c>
      <c r="M61" s="199">
        <f t="shared" si="5"/>
        <v>0.00011276831305328761</v>
      </c>
    </row>
    <row r="62" spans="1:13" ht="15" customHeight="1">
      <c r="A62" s="99" t="s">
        <v>33</v>
      </c>
      <c r="B62" s="84">
        <v>5845.93</v>
      </c>
      <c r="C62" s="82">
        <v>5720.07</v>
      </c>
      <c r="D62" s="84">
        <v>5845.91</v>
      </c>
      <c r="E62" s="82">
        <v>5845.91</v>
      </c>
      <c r="F62" s="101">
        <v>5845.91</v>
      </c>
      <c r="G62" s="84">
        <v>7287.03</v>
      </c>
      <c r="H62" s="71">
        <v>7460.63</v>
      </c>
      <c r="I62" s="101">
        <v>7441.21</v>
      </c>
      <c r="J62" s="71">
        <v>7441.19</v>
      </c>
      <c r="K62" s="82">
        <v>7315.36</v>
      </c>
      <c r="L62" s="84">
        <f t="shared" si="13"/>
        <v>66049.15</v>
      </c>
      <c r="M62" s="199">
        <f t="shared" si="5"/>
        <v>0.003496549004270326</v>
      </c>
    </row>
    <row r="63" spans="1:13" ht="15" customHeight="1">
      <c r="A63" s="99" t="s">
        <v>133</v>
      </c>
      <c r="B63" s="84">
        <v>0</v>
      </c>
      <c r="C63" s="82">
        <v>0</v>
      </c>
      <c r="D63" s="84">
        <v>0</v>
      </c>
      <c r="E63" s="82">
        <v>0</v>
      </c>
      <c r="F63" s="101">
        <v>0</v>
      </c>
      <c r="G63" s="84">
        <v>0</v>
      </c>
      <c r="H63" s="71">
        <v>0</v>
      </c>
      <c r="I63" s="101">
        <v>0</v>
      </c>
      <c r="J63" s="71">
        <v>0</v>
      </c>
      <c r="K63" s="82">
        <v>0</v>
      </c>
      <c r="L63" s="84">
        <f t="shared" si="13"/>
        <v>0</v>
      </c>
      <c r="M63" s="199">
        <f t="shared" si="5"/>
        <v>0</v>
      </c>
    </row>
    <row r="64" spans="1:13" ht="15" customHeight="1">
      <c r="A64" s="99" t="s">
        <v>124</v>
      </c>
      <c r="B64" s="84">
        <v>0</v>
      </c>
      <c r="C64" s="117">
        <v>0</v>
      </c>
      <c r="D64" s="84">
        <v>0</v>
      </c>
      <c r="E64" s="82">
        <v>0</v>
      </c>
      <c r="F64" s="101">
        <v>0</v>
      </c>
      <c r="G64" s="84">
        <v>0</v>
      </c>
      <c r="H64" s="71">
        <v>0</v>
      </c>
      <c r="I64" s="101">
        <v>0</v>
      </c>
      <c r="J64" s="84">
        <v>0</v>
      </c>
      <c r="K64" s="117">
        <v>0</v>
      </c>
      <c r="L64" s="84">
        <f t="shared" si="13"/>
        <v>0</v>
      </c>
      <c r="M64" s="199">
        <f t="shared" si="5"/>
        <v>0</v>
      </c>
    </row>
    <row r="65" spans="1:13" ht="15" customHeight="1">
      <c r="A65" s="99" t="s">
        <v>34</v>
      </c>
      <c r="B65" s="84">
        <v>32386.09</v>
      </c>
      <c r="C65" s="117">
        <v>33032.53</v>
      </c>
      <c r="D65" s="84">
        <v>32386.09</v>
      </c>
      <c r="E65" s="82">
        <v>32386.09</v>
      </c>
      <c r="F65" s="101">
        <v>32386.09</v>
      </c>
      <c r="G65" s="84">
        <v>30390.38</v>
      </c>
      <c r="H65" s="71">
        <v>31711.37</v>
      </c>
      <c r="I65" s="101">
        <v>31711.37</v>
      </c>
      <c r="J65" s="84">
        <v>31711.37</v>
      </c>
      <c r="K65" s="117">
        <v>31036.66</v>
      </c>
      <c r="L65" s="84">
        <f t="shared" si="13"/>
        <v>319138.04</v>
      </c>
      <c r="M65" s="199">
        <f t="shared" si="5"/>
        <v>0.01483470432335205</v>
      </c>
    </row>
    <row r="66" spans="1:13" ht="15" customHeight="1">
      <c r="A66" s="99" t="s">
        <v>35</v>
      </c>
      <c r="B66" s="84">
        <v>3389.85</v>
      </c>
      <c r="C66" s="117">
        <v>2716.98</v>
      </c>
      <c r="D66" s="84">
        <v>5502.62</v>
      </c>
      <c r="E66" s="82">
        <v>2915.81</v>
      </c>
      <c r="F66" s="101">
        <v>1100.81</v>
      </c>
      <c r="G66" s="84">
        <v>687.36</v>
      </c>
      <c r="H66" s="71">
        <v>3930.63</v>
      </c>
      <c r="I66" s="101">
        <v>2445.26</v>
      </c>
      <c r="J66" s="84">
        <v>2267.96</v>
      </c>
      <c r="K66" s="117">
        <v>2976.67</v>
      </c>
      <c r="L66" s="84">
        <f t="shared" si="13"/>
        <v>27933.949999999997</v>
      </c>
      <c r="M66" s="199">
        <f t="shared" si="5"/>
        <v>0.0014227696961655136</v>
      </c>
    </row>
    <row r="67" spans="1:13" ht="15" customHeight="1">
      <c r="A67" s="99" t="s">
        <v>126</v>
      </c>
      <c r="B67" s="84">
        <v>0</v>
      </c>
      <c r="C67" s="117">
        <v>0</v>
      </c>
      <c r="D67" s="84">
        <v>0</v>
      </c>
      <c r="E67" s="82">
        <v>0</v>
      </c>
      <c r="F67" s="101">
        <v>0</v>
      </c>
      <c r="G67" s="84">
        <v>0</v>
      </c>
      <c r="H67" s="71">
        <v>0</v>
      </c>
      <c r="I67" s="101">
        <v>0</v>
      </c>
      <c r="J67" s="84">
        <v>0</v>
      </c>
      <c r="K67" s="117">
        <v>0</v>
      </c>
      <c r="L67" s="84">
        <f t="shared" si="13"/>
        <v>0</v>
      </c>
      <c r="M67" s="199">
        <f t="shared" si="5"/>
        <v>0</v>
      </c>
    </row>
    <row r="68" spans="1:13" ht="15" customHeight="1">
      <c r="A68" s="109" t="s">
        <v>127</v>
      </c>
      <c r="B68" s="112">
        <v>0</v>
      </c>
      <c r="C68" s="117">
        <v>0</v>
      </c>
      <c r="D68" s="84">
        <v>0</v>
      </c>
      <c r="E68" s="82">
        <v>0</v>
      </c>
      <c r="F68" s="101">
        <v>0</v>
      </c>
      <c r="G68" s="84">
        <v>0</v>
      </c>
      <c r="H68" s="71">
        <v>0</v>
      </c>
      <c r="I68" s="101">
        <v>0</v>
      </c>
      <c r="J68" s="84">
        <v>0</v>
      </c>
      <c r="K68" s="117">
        <v>0</v>
      </c>
      <c r="L68" s="84">
        <f t="shared" si="13"/>
        <v>0</v>
      </c>
      <c r="M68" s="199">
        <f t="shared" si="5"/>
        <v>0</v>
      </c>
    </row>
    <row r="69" spans="1:13" ht="15" customHeight="1">
      <c r="A69" s="110" t="s">
        <v>36</v>
      </c>
      <c r="B69" s="181">
        <v>3247.75</v>
      </c>
      <c r="C69" s="82">
        <v>3247.75</v>
      </c>
      <c r="D69" s="84">
        <v>3247.75</v>
      </c>
      <c r="E69" s="82">
        <v>3247.75</v>
      </c>
      <c r="F69" s="101">
        <v>3247.75</v>
      </c>
      <c r="G69" s="84">
        <v>0</v>
      </c>
      <c r="H69" s="71">
        <v>0</v>
      </c>
      <c r="I69" s="83">
        <v>0</v>
      </c>
      <c r="J69" s="84">
        <v>0</v>
      </c>
      <c r="K69" s="82">
        <v>0</v>
      </c>
      <c r="L69" s="84">
        <f t="shared" si="13"/>
        <v>16238.75</v>
      </c>
      <c r="M69" s="199">
        <f t="shared" si="5"/>
        <v>0</v>
      </c>
    </row>
    <row r="70" spans="1:13" ht="15" customHeight="1">
      <c r="A70" s="99" t="s">
        <v>123</v>
      </c>
      <c r="B70" s="84">
        <v>2626.36</v>
      </c>
      <c r="C70" s="111">
        <v>2029.46</v>
      </c>
      <c r="D70" s="112">
        <v>2268.22</v>
      </c>
      <c r="E70" s="111">
        <v>2984.5</v>
      </c>
      <c r="F70" s="118">
        <v>2626.36</v>
      </c>
      <c r="G70" s="112">
        <v>2029.46</v>
      </c>
      <c r="H70" s="73">
        <v>2745.74</v>
      </c>
      <c r="I70" s="113">
        <v>2387.6</v>
      </c>
      <c r="J70" s="73">
        <v>2148.84</v>
      </c>
      <c r="K70" s="113">
        <v>0</v>
      </c>
      <c r="L70" s="84">
        <f t="shared" si="13"/>
        <v>21846.539999999997</v>
      </c>
      <c r="M70" s="199">
        <f t="shared" si="5"/>
        <v>0</v>
      </c>
    </row>
    <row r="71" spans="1:13" ht="15" customHeight="1">
      <c r="A71" s="99"/>
      <c r="B71" s="84"/>
      <c r="C71" s="82"/>
      <c r="D71" s="84"/>
      <c r="E71" s="82"/>
      <c r="F71" s="101"/>
      <c r="G71" s="71"/>
      <c r="H71" s="71"/>
      <c r="I71" s="82"/>
      <c r="J71" s="73"/>
      <c r="K71" s="113"/>
      <c r="L71" s="84"/>
      <c r="M71" s="198"/>
    </row>
    <row r="72" spans="1:13" ht="15" customHeight="1" thickBot="1">
      <c r="A72" s="114"/>
      <c r="B72" s="115"/>
      <c r="C72" s="111"/>
      <c r="D72" s="112"/>
      <c r="E72" s="111"/>
      <c r="F72" s="118"/>
      <c r="G72" s="73"/>
      <c r="H72" s="73"/>
      <c r="I72" s="111"/>
      <c r="J72" s="73"/>
      <c r="K72" s="113"/>
      <c r="L72" s="112"/>
      <c r="M72" s="201"/>
    </row>
    <row r="73" spans="1:13" ht="15" customHeight="1" thickBot="1">
      <c r="A73" s="26" t="s">
        <v>37</v>
      </c>
      <c r="B73" s="182">
        <f aca="true" t="shared" si="14" ref="B73:J73">SUM(B43:B71)</f>
        <v>409825.50999999995</v>
      </c>
      <c r="C73" s="61">
        <f t="shared" si="14"/>
        <v>410901.62000000005</v>
      </c>
      <c r="D73" s="61">
        <f t="shared" si="14"/>
        <v>451927.98</v>
      </c>
      <c r="E73" s="61">
        <f t="shared" si="14"/>
        <v>346376.34</v>
      </c>
      <c r="F73" s="178">
        <f t="shared" si="14"/>
        <v>443371.22</v>
      </c>
      <c r="G73" s="29">
        <f t="shared" si="14"/>
        <v>383706.1800000001</v>
      </c>
      <c r="H73" s="29">
        <f t="shared" si="14"/>
        <v>360940.88</v>
      </c>
      <c r="I73" s="29">
        <f t="shared" si="14"/>
        <v>383199.9100000001</v>
      </c>
      <c r="J73" s="29">
        <f t="shared" si="14"/>
        <v>386524.2</v>
      </c>
      <c r="K73" s="61">
        <f>SUM(K43:K71)</f>
        <v>405921.42</v>
      </c>
      <c r="L73" s="182">
        <f t="shared" si="13"/>
        <v>3982695.2600000002</v>
      </c>
      <c r="M73" s="202">
        <f t="shared" si="5"/>
        <v>0.19401972519643557</v>
      </c>
    </row>
    <row r="74" spans="1:13" ht="15" customHeight="1" thickBot="1">
      <c r="A74" s="26"/>
      <c r="B74" s="183"/>
      <c r="C74" s="28"/>
      <c r="D74" s="27"/>
      <c r="E74" s="28"/>
      <c r="F74" s="148"/>
      <c r="G74" s="29"/>
      <c r="H74" s="29"/>
      <c r="I74" s="67"/>
      <c r="J74" s="29"/>
      <c r="K74" s="61"/>
      <c r="L74" s="29"/>
      <c r="M74" s="202"/>
    </row>
    <row r="75" spans="1:13" ht="15" customHeight="1">
      <c r="A75" s="30" t="s">
        <v>100</v>
      </c>
      <c r="B75" s="79"/>
      <c r="C75" s="17"/>
      <c r="D75" s="18"/>
      <c r="E75" s="17"/>
      <c r="F75" s="144"/>
      <c r="G75" s="18"/>
      <c r="H75" s="18"/>
      <c r="I75" s="66"/>
      <c r="J75" s="18"/>
      <c r="K75" s="17"/>
      <c r="L75" s="203"/>
      <c r="M75" s="207"/>
    </row>
    <row r="76" spans="1:13" ht="15" customHeight="1">
      <c r="A76" s="99" t="s">
        <v>38</v>
      </c>
      <c r="B76" s="84">
        <v>0</v>
      </c>
      <c r="C76" s="82">
        <v>0</v>
      </c>
      <c r="D76" s="71">
        <v>0</v>
      </c>
      <c r="E76" s="82">
        <v>0</v>
      </c>
      <c r="F76" s="101">
        <v>0</v>
      </c>
      <c r="G76" s="71">
        <v>0</v>
      </c>
      <c r="H76" s="104">
        <v>0</v>
      </c>
      <c r="I76" s="105">
        <v>0</v>
      </c>
      <c r="J76" s="104">
        <v>0</v>
      </c>
      <c r="K76" s="134">
        <v>0</v>
      </c>
      <c r="L76" s="204">
        <f>SUM(B76:K76)</f>
        <v>0</v>
      </c>
      <c r="M76" s="199">
        <f t="shared" si="5"/>
        <v>0</v>
      </c>
    </row>
    <row r="77" spans="1:13" ht="15" customHeight="1">
      <c r="A77" s="106" t="s">
        <v>39</v>
      </c>
      <c r="B77" s="115">
        <v>3655.69</v>
      </c>
      <c r="C77" s="82">
        <v>3616.81</v>
      </c>
      <c r="D77" s="107">
        <v>3725.64</v>
      </c>
      <c r="E77" s="134">
        <v>3255.5</v>
      </c>
      <c r="F77" s="146">
        <v>3497.73</v>
      </c>
      <c r="G77" s="72">
        <v>4228.22</v>
      </c>
      <c r="H77" s="71">
        <v>3191.71</v>
      </c>
      <c r="I77" s="82">
        <v>3037.6</v>
      </c>
      <c r="J77" s="71">
        <v>2510.44</v>
      </c>
      <c r="K77" s="117">
        <v>3081.58</v>
      </c>
      <c r="L77" s="204">
        <f aca="true" t="shared" si="15" ref="L77:L96">SUM(B77:K77)</f>
        <v>33800.92</v>
      </c>
      <c r="M77" s="199">
        <f t="shared" si="5"/>
        <v>0.00147291390725533</v>
      </c>
    </row>
    <row r="78" spans="1:13" ht="15" customHeight="1">
      <c r="A78" s="99" t="s">
        <v>40</v>
      </c>
      <c r="B78" s="84">
        <v>219.56</v>
      </c>
      <c r="C78" s="82">
        <v>260.48</v>
      </c>
      <c r="D78" s="71">
        <v>125.2</v>
      </c>
      <c r="E78" s="117">
        <v>183.52</v>
      </c>
      <c r="F78" s="101">
        <v>771.66</v>
      </c>
      <c r="G78" s="84">
        <v>126.26</v>
      </c>
      <c r="H78" s="71">
        <v>789.85</v>
      </c>
      <c r="I78" s="82">
        <v>217.01</v>
      </c>
      <c r="J78" s="71">
        <v>398.84</v>
      </c>
      <c r="K78" s="117">
        <v>837.17</v>
      </c>
      <c r="L78" s="204">
        <f t="shared" si="15"/>
        <v>3929.55</v>
      </c>
      <c r="M78" s="199">
        <f t="shared" si="5"/>
        <v>0.00040014516440817525</v>
      </c>
    </row>
    <row r="79" spans="1:13" ht="15" customHeight="1">
      <c r="A79" s="99" t="s">
        <v>41</v>
      </c>
      <c r="B79" s="84">
        <v>454</v>
      </c>
      <c r="C79" s="82">
        <v>462</v>
      </c>
      <c r="D79" s="84">
        <v>740</v>
      </c>
      <c r="E79" s="117">
        <v>0</v>
      </c>
      <c r="F79" s="101">
        <v>0</v>
      </c>
      <c r="G79" s="84">
        <v>0</v>
      </c>
      <c r="H79" s="71">
        <v>2.55</v>
      </c>
      <c r="I79" s="82">
        <v>0</v>
      </c>
      <c r="J79" s="71">
        <v>14.9</v>
      </c>
      <c r="K79" s="117">
        <v>44.62</v>
      </c>
      <c r="L79" s="204">
        <f t="shared" si="15"/>
        <v>1718.07</v>
      </c>
      <c r="M79" s="199">
        <f aca="true" t="shared" si="16" ref="M79:M142">K79/$K$195</f>
        <v>2.132718233559824E-05</v>
      </c>
    </row>
    <row r="80" spans="1:13" ht="15" customHeight="1">
      <c r="A80" s="106" t="s">
        <v>42</v>
      </c>
      <c r="B80" s="115">
        <v>0</v>
      </c>
      <c r="C80" s="116">
        <v>0</v>
      </c>
      <c r="D80" s="84">
        <v>3100.4</v>
      </c>
      <c r="E80" s="117">
        <v>4015</v>
      </c>
      <c r="F80" s="101">
        <v>0</v>
      </c>
      <c r="G80" s="84">
        <v>3240</v>
      </c>
      <c r="H80" s="71">
        <v>0</v>
      </c>
      <c r="I80" s="117">
        <v>93.45</v>
      </c>
      <c r="J80" s="84">
        <v>41.22</v>
      </c>
      <c r="K80" s="117">
        <v>0</v>
      </c>
      <c r="L80" s="204">
        <f t="shared" si="15"/>
        <v>10490.07</v>
      </c>
      <c r="M80" s="199">
        <f t="shared" si="16"/>
        <v>0</v>
      </c>
    </row>
    <row r="81" spans="1:13" ht="15" customHeight="1">
      <c r="A81" s="99" t="s">
        <v>43</v>
      </c>
      <c r="B81" s="84">
        <v>0</v>
      </c>
      <c r="C81" s="82">
        <v>0</v>
      </c>
      <c r="D81" s="84">
        <v>0</v>
      </c>
      <c r="E81" s="117">
        <v>0</v>
      </c>
      <c r="F81" s="101">
        <v>1600.8</v>
      </c>
      <c r="G81" s="84">
        <v>495</v>
      </c>
      <c r="H81" s="71">
        <v>806</v>
      </c>
      <c r="I81" s="117">
        <v>0</v>
      </c>
      <c r="J81" s="71">
        <v>0</v>
      </c>
      <c r="K81" s="117">
        <v>396</v>
      </c>
      <c r="L81" s="204">
        <f t="shared" si="15"/>
        <v>3297.8</v>
      </c>
      <c r="M81" s="199">
        <f t="shared" si="16"/>
        <v>0.0001892775482944174</v>
      </c>
    </row>
    <row r="82" spans="1:13" ht="15" customHeight="1">
      <c r="A82" s="99" t="s">
        <v>73</v>
      </c>
      <c r="B82" s="84">
        <v>711</v>
      </c>
      <c r="C82" s="82">
        <v>0</v>
      </c>
      <c r="D82" s="84">
        <v>0</v>
      </c>
      <c r="E82" s="117">
        <v>0</v>
      </c>
      <c r="F82" s="101">
        <v>0</v>
      </c>
      <c r="G82" s="84">
        <v>0</v>
      </c>
      <c r="H82" s="71">
        <v>0</v>
      </c>
      <c r="I82" s="117">
        <v>0</v>
      </c>
      <c r="J82" s="71">
        <v>0</v>
      </c>
      <c r="K82" s="117">
        <v>0</v>
      </c>
      <c r="L82" s="204">
        <f t="shared" si="15"/>
        <v>711</v>
      </c>
      <c r="M82" s="199">
        <f t="shared" si="16"/>
        <v>0</v>
      </c>
    </row>
    <row r="83" spans="1:13" ht="15" customHeight="1">
      <c r="A83" s="99" t="s">
        <v>44</v>
      </c>
      <c r="B83" s="84">
        <v>0</v>
      </c>
      <c r="C83" s="82">
        <v>0</v>
      </c>
      <c r="D83" s="84">
        <v>0</v>
      </c>
      <c r="E83" s="117">
        <v>0</v>
      </c>
      <c r="F83" s="101">
        <v>0</v>
      </c>
      <c r="G83" s="84">
        <v>0</v>
      </c>
      <c r="H83" s="71">
        <v>0</v>
      </c>
      <c r="I83" s="117">
        <v>0</v>
      </c>
      <c r="J83" s="71">
        <v>0</v>
      </c>
      <c r="K83" s="117">
        <v>0</v>
      </c>
      <c r="L83" s="204">
        <f t="shared" si="15"/>
        <v>0</v>
      </c>
      <c r="M83" s="199">
        <f t="shared" si="16"/>
        <v>0</v>
      </c>
    </row>
    <row r="84" spans="1:13" ht="15" customHeight="1">
      <c r="A84" s="99" t="s">
        <v>45</v>
      </c>
      <c r="B84" s="84">
        <v>0</v>
      </c>
      <c r="C84" s="82">
        <v>0</v>
      </c>
      <c r="D84" s="84">
        <v>0</v>
      </c>
      <c r="E84" s="117">
        <v>0</v>
      </c>
      <c r="F84" s="101">
        <v>0</v>
      </c>
      <c r="G84" s="84">
        <v>0</v>
      </c>
      <c r="H84" s="71">
        <v>0</v>
      </c>
      <c r="I84" s="117">
        <v>0</v>
      </c>
      <c r="J84" s="71">
        <v>0</v>
      </c>
      <c r="K84" s="117">
        <v>0</v>
      </c>
      <c r="L84" s="204">
        <f t="shared" si="15"/>
        <v>0</v>
      </c>
      <c r="M84" s="199">
        <f t="shared" si="16"/>
        <v>0</v>
      </c>
    </row>
    <row r="85" spans="1:13" ht="15" customHeight="1">
      <c r="A85" s="99" t="s">
        <v>74</v>
      </c>
      <c r="B85" s="84">
        <v>0</v>
      </c>
      <c r="C85" s="82">
        <v>0</v>
      </c>
      <c r="D85" s="84">
        <v>0</v>
      </c>
      <c r="E85" s="117">
        <v>0</v>
      </c>
      <c r="F85" s="101">
        <v>0</v>
      </c>
      <c r="G85" s="84">
        <v>0</v>
      </c>
      <c r="H85" s="71">
        <v>0</v>
      </c>
      <c r="I85" s="117">
        <v>0</v>
      </c>
      <c r="J85" s="71">
        <v>0</v>
      </c>
      <c r="K85" s="117">
        <v>0</v>
      </c>
      <c r="L85" s="204">
        <f t="shared" si="15"/>
        <v>0</v>
      </c>
      <c r="M85" s="199">
        <f t="shared" si="16"/>
        <v>0</v>
      </c>
    </row>
    <row r="86" spans="1:13" ht="15" customHeight="1">
      <c r="A86" s="99" t="s">
        <v>156</v>
      </c>
      <c r="B86" s="84">
        <v>0</v>
      </c>
      <c r="C86" s="82">
        <v>0</v>
      </c>
      <c r="D86" s="84">
        <v>0</v>
      </c>
      <c r="E86" s="117">
        <v>0</v>
      </c>
      <c r="F86" s="101">
        <v>0</v>
      </c>
      <c r="G86" s="84">
        <v>0</v>
      </c>
      <c r="H86" s="71">
        <v>2200</v>
      </c>
      <c r="I86" s="117">
        <v>0</v>
      </c>
      <c r="J86" s="71">
        <v>0</v>
      </c>
      <c r="K86" s="117">
        <v>375.56</v>
      </c>
      <c r="L86" s="204">
        <f t="shared" si="15"/>
        <v>2575.56</v>
      </c>
      <c r="M86" s="199">
        <f t="shared" si="16"/>
        <v>0.0001795077677713419</v>
      </c>
    </row>
    <row r="87" spans="1:13" ht="15" customHeight="1">
      <c r="A87" s="106" t="s">
        <v>75</v>
      </c>
      <c r="B87" s="72">
        <v>0</v>
      </c>
      <c r="C87" s="105">
        <v>0</v>
      </c>
      <c r="D87" s="115">
        <v>0</v>
      </c>
      <c r="E87" s="134">
        <v>0</v>
      </c>
      <c r="F87" s="146">
        <v>0</v>
      </c>
      <c r="G87" s="72">
        <v>0</v>
      </c>
      <c r="H87" s="104">
        <v>0</v>
      </c>
      <c r="I87" s="134">
        <v>0</v>
      </c>
      <c r="J87" s="104">
        <v>0</v>
      </c>
      <c r="K87" s="134">
        <v>0</v>
      </c>
      <c r="L87" s="204">
        <f t="shared" si="15"/>
        <v>0</v>
      </c>
      <c r="M87" s="199">
        <f t="shared" si="16"/>
        <v>0</v>
      </c>
    </row>
    <row r="88" spans="1:13" ht="15" customHeight="1">
      <c r="A88" s="99" t="s">
        <v>76</v>
      </c>
      <c r="B88" s="84">
        <v>1438.39</v>
      </c>
      <c r="C88" s="117">
        <v>619.83</v>
      </c>
      <c r="D88" s="84">
        <v>1090.16</v>
      </c>
      <c r="E88" s="127">
        <v>7686.59</v>
      </c>
      <c r="F88" s="118">
        <v>10608.94</v>
      </c>
      <c r="G88" s="112">
        <v>21067.17</v>
      </c>
      <c r="H88" s="71">
        <v>2889.89</v>
      </c>
      <c r="I88" s="117">
        <v>2837.17</v>
      </c>
      <c r="J88" s="84">
        <v>1835.11</v>
      </c>
      <c r="K88" s="117">
        <v>225.85</v>
      </c>
      <c r="L88" s="204">
        <f t="shared" si="15"/>
        <v>50299.1</v>
      </c>
      <c r="M88" s="199">
        <f t="shared" si="16"/>
        <v>0.00010795033909670244</v>
      </c>
    </row>
    <row r="89" spans="1:13" ht="15" customHeight="1">
      <c r="A89" s="109" t="s">
        <v>77</v>
      </c>
      <c r="B89" s="84">
        <v>0</v>
      </c>
      <c r="C89" s="82">
        <v>0</v>
      </c>
      <c r="D89" s="112">
        <v>0</v>
      </c>
      <c r="E89" s="127">
        <v>0</v>
      </c>
      <c r="F89" s="118">
        <v>0</v>
      </c>
      <c r="G89" s="112">
        <v>0</v>
      </c>
      <c r="H89" s="73">
        <v>0</v>
      </c>
      <c r="I89" s="127">
        <v>0</v>
      </c>
      <c r="J89" s="73">
        <v>0</v>
      </c>
      <c r="K89" s="127">
        <v>0</v>
      </c>
      <c r="L89" s="204">
        <f t="shared" si="15"/>
        <v>0</v>
      </c>
      <c r="M89" s="199">
        <f t="shared" si="16"/>
        <v>0</v>
      </c>
    </row>
    <row r="90" spans="1:13" ht="15" customHeight="1">
      <c r="A90" s="109" t="s">
        <v>78</v>
      </c>
      <c r="B90" s="84">
        <v>0</v>
      </c>
      <c r="C90" s="82">
        <v>0</v>
      </c>
      <c r="D90" s="112">
        <v>0</v>
      </c>
      <c r="E90" s="127">
        <v>0</v>
      </c>
      <c r="F90" s="118">
        <v>0</v>
      </c>
      <c r="G90" s="112">
        <v>40</v>
      </c>
      <c r="H90" s="73">
        <v>220</v>
      </c>
      <c r="I90" s="127">
        <v>0</v>
      </c>
      <c r="J90" s="73">
        <v>0</v>
      </c>
      <c r="K90" s="127">
        <v>0</v>
      </c>
      <c r="L90" s="204">
        <f t="shared" si="15"/>
        <v>260</v>
      </c>
      <c r="M90" s="199">
        <f t="shared" si="16"/>
        <v>0</v>
      </c>
    </row>
    <row r="91" spans="1:13" ht="15" customHeight="1">
      <c r="A91" s="109" t="s">
        <v>79</v>
      </c>
      <c r="B91" s="72">
        <v>0</v>
      </c>
      <c r="C91" s="82">
        <v>0</v>
      </c>
      <c r="D91" s="112">
        <v>0</v>
      </c>
      <c r="E91" s="127">
        <v>0</v>
      </c>
      <c r="F91" s="118">
        <v>0</v>
      </c>
      <c r="G91" s="112">
        <v>0</v>
      </c>
      <c r="H91" s="73">
        <v>0</v>
      </c>
      <c r="I91" s="127">
        <v>0</v>
      </c>
      <c r="J91" s="73">
        <v>0</v>
      </c>
      <c r="K91" s="127">
        <v>0</v>
      </c>
      <c r="L91" s="204">
        <f t="shared" si="15"/>
        <v>0</v>
      </c>
      <c r="M91" s="199">
        <f t="shared" si="16"/>
        <v>0</v>
      </c>
    </row>
    <row r="92" spans="1:13" ht="15" customHeight="1">
      <c r="A92" s="109" t="s">
        <v>145</v>
      </c>
      <c r="B92" s="115">
        <v>0</v>
      </c>
      <c r="C92" s="116">
        <v>0</v>
      </c>
      <c r="D92" s="112">
        <v>0</v>
      </c>
      <c r="E92" s="127">
        <v>0</v>
      </c>
      <c r="F92" s="118">
        <v>0</v>
      </c>
      <c r="G92" s="112">
        <v>0</v>
      </c>
      <c r="H92" s="73">
        <v>0</v>
      </c>
      <c r="I92" s="127">
        <v>0</v>
      </c>
      <c r="J92" s="73">
        <v>0</v>
      </c>
      <c r="K92" s="127">
        <v>0</v>
      </c>
      <c r="L92" s="204">
        <f t="shared" si="15"/>
        <v>0</v>
      </c>
      <c r="M92" s="199">
        <f t="shared" si="16"/>
        <v>0</v>
      </c>
    </row>
    <row r="93" spans="1:13" ht="15" customHeight="1">
      <c r="A93" s="109" t="s">
        <v>81</v>
      </c>
      <c r="B93" s="84">
        <v>0</v>
      </c>
      <c r="C93" s="82">
        <v>335</v>
      </c>
      <c r="D93" s="112">
        <v>0</v>
      </c>
      <c r="E93" s="127">
        <v>0</v>
      </c>
      <c r="F93" s="118">
        <v>0</v>
      </c>
      <c r="G93" s="112">
        <v>0</v>
      </c>
      <c r="H93" s="73">
        <v>0</v>
      </c>
      <c r="I93" s="127">
        <v>0</v>
      </c>
      <c r="J93" s="73">
        <v>0</v>
      </c>
      <c r="K93" s="127">
        <v>3788</v>
      </c>
      <c r="L93" s="204">
        <f t="shared" si="15"/>
        <v>4123</v>
      </c>
      <c r="M93" s="199">
        <f t="shared" si="16"/>
        <v>0.0018105640225738713</v>
      </c>
    </row>
    <row r="94" spans="1:13" ht="15" customHeight="1">
      <c r="A94" s="109" t="s">
        <v>80</v>
      </c>
      <c r="B94" s="84">
        <v>1906.86</v>
      </c>
      <c r="C94" s="82">
        <v>1333.81</v>
      </c>
      <c r="D94" s="112">
        <v>3139.87</v>
      </c>
      <c r="E94" s="127">
        <v>0</v>
      </c>
      <c r="F94" s="118">
        <v>1209.49</v>
      </c>
      <c r="G94" s="112">
        <v>5730.38</v>
      </c>
      <c r="H94" s="73">
        <v>18189.4</v>
      </c>
      <c r="I94" s="127">
        <v>1700.32</v>
      </c>
      <c r="J94" s="112">
        <v>2550.3</v>
      </c>
      <c r="K94" s="127">
        <v>1492.17</v>
      </c>
      <c r="L94" s="204">
        <f t="shared" si="15"/>
        <v>37252.600000000006</v>
      </c>
      <c r="M94" s="199">
        <f t="shared" si="16"/>
        <v>0.0007132178768648505</v>
      </c>
    </row>
    <row r="95" spans="1:13" ht="15" customHeight="1">
      <c r="A95" s="109" t="s">
        <v>129</v>
      </c>
      <c r="B95" s="84">
        <v>0</v>
      </c>
      <c r="C95" s="82">
        <v>0</v>
      </c>
      <c r="D95" s="112">
        <v>0</v>
      </c>
      <c r="E95" s="111">
        <v>0</v>
      </c>
      <c r="F95" s="118">
        <v>576</v>
      </c>
      <c r="G95" s="112">
        <v>0</v>
      </c>
      <c r="H95" s="73">
        <v>0</v>
      </c>
      <c r="I95" s="111">
        <v>0</v>
      </c>
      <c r="J95" s="73">
        <v>0</v>
      </c>
      <c r="K95" s="118">
        <v>636.1</v>
      </c>
      <c r="L95" s="204">
        <f t="shared" si="15"/>
        <v>1212.1</v>
      </c>
      <c r="M95" s="199">
        <f t="shared" si="16"/>
        <v>0.00030403901128807804</v>
      </c>
    </row>
    <row r="96" spans="1:13" ht="15" customHeight="1">
      <c r="A96" s="31" t="s">
        <v>101</v>
      </c>
      <c r="B96" s="173">
        <f aca="true" t="shared" si="17" ref="B96:K96">SUM(B76:B95)</f>
        <v>8385.5</v>
      </c>
      <c r="C96" s="15">
        <f t="shared" si="17"/>
        <v>6627.93</v>
      </c>
      <c r="D96" s="15">
        <f t="shared" si="17"/>
        <v>11921.27</v>
      </c>
      <c r="E96" s="15">
        <f t="shared" si="17"/>
        <v>15140.61</v>
      </c>
      <c r="F96" s="132">
        <f t="shared" si="17"/>
        <v>18264.620000000003</v>
      </c>
      <c r="G96" s="15">
        <f t="shared" si="17"/>
        <v>34927.03</v>
      </c>
      <c r="H96" s="15">
        <f t="shared" si="17"/>
        <v>28289.4</v>
      </c>
      <c r="I96" s="15">
        <f t="shared" si="17"/>
        <v>7885.549999999999</v>
      </c>
      <c r="J96" s="16">
        <f t="shared" si="17"/>
        <v>7350.81</v>
      </c>
      <c r="K96" s="132">
        <f t="shared" si="17"/>
        <v>10877.050000000001</v>
      </c>
      <c r="L96" s="205">
        <f t="shared" si="15"/>
        <v>149669.76999999996</v>
      </c>
      <c r="M96" s="201">
        <f t="shared" si="16"/>
        <v>0.005198942819888365</v>
      </c>
    </row>
    <row r="97" spans="1:13" ht="15" customHeight="1">
      <c r="A97" s="12"/>
      <c r="B97" s="184"/>
      <c r="C97" s="32"/>
      <c r="D97" s="14"/>
      <c r="E97" s="17"/>
      <c r="F97" s="144"/>
      <c r="G97" s="18"/>
      <c r="H97" s="18"/>
      <c r="I97" s="66"/>
      <c r="J97" s="18"/>
      <c r="K97" s="136"/>
      <c r="L97" s="203"/>
      <c r="M97" s="200"/>
    </row>
    <row r="98" spans="1:13" ht="15" customHeight="1">
      <c r="A98" s="5" t="s">
        <v>102</v>
      </c>
      <c r="B98" s="80"/>
      <c r="C98" s="10"/>
      <c r="D98" s="9"/>
      <c r="E98" s="10"/>
      <c r="F98" s="147"/>
      <c r="G98" s="9"/>
      <c r="H98" s="9"/>
      <c r="I98" s="21"/>
      <c r="J98" s="9"/>
      <c r="K98" s="137"/>
      <c r="L98" s="9"/>
      <c r="M98" s="201"/>
    </row>
    <row r="99" spans="1:13" ht="15" customHeight="1">
      <c r="A99" s="109" t="s">
        <v>118</v>
      </c>
      <c r="B99" s="84">
        <v>0</v>
      </c>
      <c r="C99" s="82">
        <v>0</v>
      </c>
      <c r="D99" s="71">
        <v>0</v>
      </c>
      <c r="E99" s="82">
        <v>0</v>
      </c>
      <c r="F99" s="101">
        <v>0</v>
      </c>
      <c r="G99" s="71">
        <v>0</v>
      </c>
      <c r="H99" s="71">
        <v>0</v>
      </c>
      <c r="I99" s="82">
        <v>0</v>
      </c>
      <c r="J99" s="71">
        <v>0</v>
      </c>
      <c r="K99" s="117">
        <v>0</v>
      </c>
      <c r="L99" s="71">
        <f>SUM(B99:K99)</f>
        <v>0</v>
      </c>
      <c r="M99" s="209">
        <f t="shared" si="16"/>
        <v>0</v>
      </c>
    </row>
    <row r="100" spans="1:13" ht="15" customHeight="1">
      <c r="A100" s="99" t="s">
        <v>152</v>
      </c>
      <c r="B100" s="84">
        <v>0</v>
      </c>
      <c r="C100" s="82">
        <v>0</v>
      </c>
      <c r="D100" s="71">
        <v>0</v>
      </c>
      <c r="E100" s="82">
        <v>0</v>
      </c>
      <c r="F100" s="101">
        <v>0</v>
      </c>
      <c r="G100" s="71">
        <v>0</v>
      </c>
      <c r="H100" s="71">
        <v>0</v>
      </c>
      <c r="I100" s="82">
        <v>0</v>
      </c>
      <c r="J100" s="71">
        <v>0</v>
      </c>
      <c r="K100" s="117">
        <v>0</v>
      </c>
      <c r="L100" s="71">
        <f aca="true" t="shared" si="18" ref="L100:L131">SUM(B100:K100)</f>
        <v>0</v>
      </c>
      <c r="M100" s="209">
        <f t="shared" si="16"/>
        <v>0</v>
      </c>
    </row>
    <row r="101" spans="1:13" ht="15" customHeight="1">
      <c r="A101" s="109" t="s">
        <v>119</v>
      </c>
      <c r="B101" s="84">
        <v>0</v>
      </c>
      <c r="C101" s="82">
        <v>0</v>
      </c>
      <c r="D101" s="71">
        <v>0</v>
      </c>
      <c r="E101" s="82">
        <v>0</v>
      </c>
      <c r="F101" s="101">
        <v>0</v>
      </c>
      <c r="G101" s="71">
        <v>0</v>
      </c>
      <c r="H101" s="71">
        <v>0</v>
      </c>
      <c r="I101" s="82">
        <v>0</v>
      </c>
      <c r="J101" s="71">
        <v>0</v>
      </c>
      <c r="K101" s="117">
        <v>0</v>
      </c>
      <c r="L101" s="71">
        <f t="shared" si="18"/>
        <v>0</v>
      </c>
      <c r="M101" s="209">
        <f t="shared" si="16"/>
        <v>0</v>
      </c>
    </row>
    <row r="102" spans="1:13" ht="15" customHeight="1">
      <c r="A102" s="99" t="s">
        <v>46</v>
      </c>
      <c r="B102" s="84">
        <v>0</v>
      </c>
      <c r="C102" s="82">
        <v>0</v>
      </c>
      <c r="D102" s="71">
        <v>0</v>
      </c>
      <c r="E102" s="82">
        <v>0</v>
      </c>
      <c r="F102" s="101">
        <v>0</v>
      </c>
      <c r="G102" s="71">
        <v>0</v>
      </c>
      <c r="H102" s="71">
        <v>0</v>
      </c>
      <c r="I102" s="82">
        <v>0</v>
      </c>
      <c r="J102" s="71">
        <v>0</v>
      </c>
      <c r="K102" s="117">
        <v>0</v>
      </c>
      <c r="L102" s="71">
        <f t="shared" si="18"/>
        <v>0</v>
      </c>
      <c r="M102" s="209">
        <f t="shared" si="16"/>
        <v>0</v>
      </c>
    </row>
    <row r="103" spans="1:13" ht="15" customHeight="1">
      <c r="A103" s="99" t="s">
        <v>47</v>
      </c>
      <c r="B103" s="71">
        <v>0</v>
      </c>
      <c r="C103" s="82">
        <v>0</v>
      </c>
      <c r="D103" s="71">
        <v>0</v>
      </c>
      <c r="E103" s="82">
        <v>0</v>
      </c>
      <c r="F103" s="101">
        <v>0</v>
      </c>
      <c r="G103" s="71">
        <v>0</v>
      </c>
      <c r="H103" s="71">
        <v>0</v>
      </c>
      <c r="I103" s="82">
        <v>0</v>
      </c>
      <c r="J103" s="71">
        <v>0</v>
      </c>
      <c r="K103" s="117">
        <v>0</v>
      </c>
      <c r="L103" s="71">
        <f t="shared" si="18"/>
        <v>0</v>
      </c>
      <c r="M103" s="209">
        <f t="shared" si="16"/>
        <v>0</v>
      </c>
    </row>
    <row r="104" spans="1:13" ht="15" customHeight="1">
      <c r="A104" s="99" t="s">
        <v>48</v>
      </c>
      <c r="B104" s="71">
        <v>0</v>
      </c>
      <c r="C104" s="82">
        <v>0</v>
      </c>
      <c r="D104" s="71">
        <v>0</v>
      </c>
      <c r="E104" s="82">
        <v>0</v>
      </c>
      <c r="F104" s="101">
        <v>0</v>
      </c>
      <c r="G104" s="71">
        <v>0</v>
      </c>
      <c r="H104" s="71">
        <v>0</v>
      </c>
      <c r="I104" s="82">
        <v>0</v>
      </c>
      <c r="J104" s="71">
        <v>0</v>
      </c>
      <c r="K104" s="117">
        <v>0</v>
      </c>
      <c r="L104" s="71">
        <f t="shared" si="18"/>
        <v>0</v>
      </c>
      <c r="M104" s="209">
        <f t="shared" si="16"/>
        <v>0</v>
      </c>
    </row>
    <row r="105" spans="1:13" ht="15" customHeight="1">
      <c r="A105" s="99" t="s">
        <v>54</v>
      </c>
      <c r="B105" s="71">
        <v>0</v>
      </c>
      <c r="C105" s="82">
        <v>23.56</v>
      </c>
      <c r="D105" s="71">
        <v>0</v>
      </c>
      <c r="E105" s="82">
        <v>0</v>
      </c>
      <c r="F105" s="101">
        <v>0</v>
      </c>
      <c r="G105" s="71">
        <v>0</v>
      </c>
      <c r="H105" s="71">
        <v>0</v>
      </c>
      <c r="I105" s="82">
        <v>0</v>
      </c>
      <c r="J105" s="71">
        <v>0</v>
      </c>
      <c r="K105" s="117">
        <v>0</v>
      </c>
      <c r="L105" s="71">
        <f t="shared" si="18"/>
        <v>23.56</v>
      </c>
      <c r="M105" s="209">
        <f t="shared" si="16"/>
        <v>0</v>
      </c>
    </row>
    <row r="106" spans="1:13" ht="15" customHeight="1">
      <c r="A106" s="99" t="s">
        <v>49</v>
      </c>
      <c r="B106" s="71">
        <v>0</v>
      </c>
      <c r="C106" s="82">
        <v>0</v>
      </c>
      <c r="D106" s="71">
        <v>0</v>
      </c>
      <c r="E106" s="82">
        <v>0</v>
      </c>
      <c r="F106" s="101">
        <v>0</v>
      </c>
      <c r="G106" s="71">
        <v>0</v>
      </c>
      <c r="H106" s="71">
        <v>0</v>
      </c>
      <c r="I106" s="82">
        <v>0</v>
      </c>
      <c r="J106" s="71">
        <v>0</v>
      </c>
      <c r="K106" s="117">
        <v>0</v>
      </c>
      <c r="L106" s="71">
        <f t="shared" si="18"/>
        <v>0</v>
      </c>
      <c r="M106" s="209">
        <f t="shared" si="16"/>
        <v>0</v>
      </c>
    </row>
    <row r="107" spans="1:13" ht="15" customHeight="1">
      <c r="A107" s="99" t="s">
        <v>50</v>
      </c>
      <c r="B107" s="71">
        <v>0</v>
      </c>
      <c r="C107" s="82">
        <v>0</v>
      </c>
      <c r="D107" s="71">
        <v>0</v>
      </c>
      <c r="E107" s="82">
        <v>0</v>
      </c>
      <c r="F107" s="101">
        <v>0</v>
      </c>
      <c r="G107" s="71">
        <v>0</v>
      </c>
      <c r="H107" s="71">
        <v>0</v>
      </c>
      <c r="I107" s="82">
        <v>0</v>
      </c>
      <c r="J107" s="71">
        <v>0</v>
      </c>
      <c r="K107" s="117">
        <v>0</v>
      </c>
      <c r="L107" s="71">
        <f t="shared" si="18"/>
        <v>0</v>
      </c>
      <c r="M107" s="209">
        <f t="shared" si="16"/>
        <v>0</v>
      </c>
    </row>
    <row r="108" spans="1:13" ht="15" customHeight="1">
      <c r="A108" s="99" t="s">
        <v>82</v>
      </c>
      <c r="B108" s="107">
        <v>0</v>
      </c>
      <c r="C108" s="82">
        <v>0</v>
      </c>
      <c r="D108" s="71">
        <v>0</v>
      </c>
      <c r="E108" s="82">
        <v>0</v>
      </c>
      <c r="F108" s="101">
        <v>0</v>
      </c>
      <c r="G108" s="71">
        <v>0</v>
      </c>
      <c r="H108" s="71">
        <v>0</v>
      </c>
      <c r="I108" s="82">
        <v>0</v>
      </c>
      <c r="J108" s="71">
        <v>0</v>
      </c>
      <c r="K108" s="117">
        <v>0</v>
      </c>
      <c r="L108" s="71">
        <f t="shared" si="18"/>
        <v>0</v>
      </c>
      <c r="M108" s="209">
        <f t="shared" si="16"/>
        <v>0</v>
      </c>
    </row>
    <row r="109" spans="1:13" ht="15" customHeight="1">
      <c r="A109" s="99" t="s">
        <v>83</v>
      </c>
      <c r="B109" s="71">
        <v>0</v>
      </c>
      <c r="C109" s="82">
        <v>0</v>
      </c>
      <c r="D109" s="71">
        <v>0</v>
      </c>
      <c r="E109" s="82">
        <v>0</v>
      </c>
      <c r="F109" s="101">
        <v>0</v>
      </c>
      <c r="G109" s="71">
        <v>0</v>
      </c>
      <c r="H109" s="71">
        <v>0</v>
      </c>
      <c r="I109" s="82">
        <v>0</v>
      </c>
      <c r="J109" s="71">
        <v>0</v>
      </c>
      <c r="K109" s="117">
        <v>0</v>
      </c>
      <c r="L109" s="71">
        <f t="shared" si="18"/>
        <v>0</v>
      </c>
      <c r="M109" s="209">
        <f t="shared" si="16"/>
        <v>0</v>
      </c>
    </row>
    <row r="110" spans="1:13" ht="15" customHeight="1">
      <c r="A110" s="99" t="s">
        <v>84</v>
      </c>
      <c r="B110" s="100">
        <v>0</v>
      </c>
      <c r="C110" s="82">
        <v>45</v>
      </c>
      <c r="D110" s="84">
        <v>0</v>
      </c>
      <c r="E110" s="103">
        <v>0</v>
      </c>
      <c r="F110" s="101">
        <v>0</v>
      </c>
      <c r="G110" s="71">
        <v>0</v>
      </c>
      <c r="H110" s="71">
        <v>0</v>
      </c>
      <c r="I110" s="82">
        <v>90</v>
      </c>
      <c r="J110" s="71">
        <v>45</v>
      </c>
      <c r="K110" s="117">
        <v>45</v>
      </c>
      <c r="L110" s="71">
        <f t="shared" si="18"/>
        <v>225</v>
      </c>
      <c r="M110" s="209">
        <f t="shared" si="16"/>
        <v>2.1508812306183795E-05</v>
      </c>
    </row>
    <row r="111" spans="1:13" ht="15" customHeight="1">
      <c r="A111" s="106" t="s">
        <v>85</v>
      </c>
      <c r="B111" s="84">
        <v>39286.36</v>
      </c>
      <c r="C111" s="82">
        <v>44989.48</v>
      </c>
      <c r="D111" s="84">
        <v>51821.4</v>
      </c>
      <c r="E111" s="103">
        <v>31888.34</v>
      </c>
      <c r="F111" s="101">
        <v>5722.94</v>
      </c>
      <c r="G111" s="84">
        <v>10344.37</v>
      </c>
      <c r="H111" s="71">
        <v>5454.24</v>
      </c>
      <c r="I111" s="117">
        <v>0</v>
      </c>
      <c r="J111" s="84">
        <v>0</v>
      </c>
      <c r="K111" s="117">
        <v>0</v>
      </c>
      <c r="L111" s="71">
        <f t="shared" si="18"/>
        <v>189507.12999999998</v>
      </c>
      <c r="M111" s="209">
        <f t="shared" si="16"/>
        <v>0</v>
      </c>
    </row>
    <row r="112" spans="1:13" ht="15" customHeight="1">
      <c r="A112" s="99" t="s">
        <v>86</v>
      </c>
      <c r="B112" s="84">
        <v>0</v>
      </c>
      <c r="C112" s="82">
        <v>0</v>
      </c>
      <c r="D112" s="84">
        <v>0</v>
      </c>
      <c r="E112" s="103">
        <v>0</v>
      </c>
      <c r="F112" s="101">
        <v>0</v>
      </c>
      <c r="G112" s="84">
        <v>0</v>
      </c>
      <c r="H112" s="71">
        <v>0</v>
      </c>
      <c r="I112" s="117">
        <v>0</v>
      </c>
      <c r="J112" s="84">
        <v>0</v>
      </c>
      <c r="K112" s="117">
        <v>0</v>
      </c>
      <c r="L112" s="71">
        <f t="shared" si="18"/>
        <v>0</v>
      </c>
      <c r="M112" s="209">
        <f t="shared" si="16"/>
        <v>0</v>
      </c>
    </row>
    <row r="113" spans="1:13" ht="15" customHeight="1">
      <c r="A113" s="99" t="s">
        <v>87</v>
      </c>
      <c r="B113" s="84">
        <v>0</v>
      </c>
      <c r="C113" s="82">
        <v>0</v>
      </c>
      <c r="D113" s="84">
        <v>0</v>
      </c>
      <c r="E113" s="103">
        <v>0</v>
      </c>
      <c r="F113" s="101">
        <v>0</v>
      </c>
      <c r="G113" s="84">
        <v>0</v>
      </c>
      <c r="H113" s="71">
        <v>0</v>
      </c>
      <c r="I113" s="117">
        <v>0</v>
      </c>
      <c r="J113" s="84">
        <v>0</v>
      </c>
      <c r="K113" s="117">
        <v>0</v>
      </c>
      <c r="L113" s="71">
        <f t="shared" si="18"/>
        <v>0</v>
      </c>
      <c r="M113" s="209">
        <f t="shared" si="16"/>
        <v>0</v>
      </c>
    </row>
    <row r="114" spans="1:13" ht="15" customHeight="1">
      <c r="A114" s="99" t="s">
        <v>88</v>
      </c>
      <c r="B114" s="84">
        <v>494.3</v>
      </c>
      <c r="C114" s="82">
        <v>494.3</v>
      </c>
      <c r="D114" s="84">
        <v>0</v>
      </c>
      <c r="E114" s="103">
        <v>0</v>
      </c>
      <c r="F114" s="101">
        <v>0</v>
      </c>
      <c r="G114" s="84">
        <v>0</v>
      </c>
      <c r="H114" s="71">
        <v>0</v>
      </c>
      <c r="I114" s="117">
        <v>0</v>
      </c>
      <c r="J114" s="84">
        <v>0</v>
      </c>
      <c r="K114" s="117">
        <v>0</v>
      </c>
      <c r="L114" s="71">
        <f t="shared" si="18"/>
        <v>988.6</v>
      </c>
      <c r="M114" s="209">
        <f t="shared" si="16"/>
        <v>0</v>
      </c>
    </row>
    <row r="115" spans="1:13" ht="15" customHeight="1">
      <c r="A115" s="99" t="s">
        <v>80</v>
      </c>
      <c r="B115" s="84">
        <v>0</v>
      </c>
      <c r="C115" s="82">
        <v>14119.8</v>
      </c>
      <c r="D115" s="84">
        <v>22285.37</v>
      </c>
      <c r="E115" s="103">
        <v>14193.88</v>
      </c>
      <c r="F115" s="101">
        <v>0</v>
      </c>
      <c r="G115" s="84">
        <v>11558.01</v>
      </c>
      <c r="H115" s="71">
        <v>23664.15</v>
      </c>
      <c r="I115" s="117">
        <v>0</v>
      </c>
      <c r="J115" s="84">
        <v>0</v>
      </c>
      <c r="K115" s="117">
        <v>0</v>
      </c>
      <c r="L115" s="71">
        <f t="shared" si="18"/>
        <v>85821.20999999999</v>
      </c>
      <c r="M115" s="209">
        <f t="shared" si="16"/>
        <v>0</v>
      </c>
    </row>
    <row r="116" spans="1:13" ht="15" customHeight="1">
      <c r="A116" s="99" t="s">
        <v>89</v>
      </c>
      <c r="B116" s="84">
        <v>1118.1</v>
      </c>
      <c r="C116" s="82">
        <v>3247.2</v>
      </c>
      <c r="D116" s="84">
        <v>1575</v>
      </c>
      <c r="E116" s="103">
        <v>1575</v>
      </c>
      <c r="F116" s="101">
        <v>1934.2</v>
      </c>
      <c r="G116" s="84">
        <v>1575</v>
      </c>
      <c r="H116" s="71">
        <v>1575</v>
      </c>
      <c r="I116" s="117">
        <v>1575</v>
      </c>
      <c r="J116" s="84">
        <v>0</v>
      </c>
      <c r="K116" s="117">
        <v>3150</v>
      </c>
      <c r="L116" s="71">
        <f t="shared" si="18"/>
        <v>17324.5</v>
      </c>
      <c r="M116" s="209">
        <f t="shared" si="16"/>
        <v>0.0015056168614328656</v>
      </c>
    </row>
    <row r="117" spans="1:13" ht="15" customHeight="1">
      <c r="A117" s="99" t="s">
        <v>90</v>
      </c>
      <c r="B117" s="84">
        <v>0</v>
      </c>
      <c r="C117" s="82">
        <v>0</v>
      </c>
      <c r="D117" s="84">
        <v>36407.52</v>
      </c>
      <c r="E117" s="103">
        <v>34354</v>
      </c>
      <c r="F117" s="101">
        <v>3331.18</v>
      </c>
      <c r="G117" s="84">
        <v>0</v>
      </c>
      <c r="H117" s="71">
        <v>0</v>
      </c>
      <c r="I117" s="117">
        <v>25746.2</v>
      </c>
      <c r="J117" s="71">
        <v>0</v>
      </c>
      <c r="K117" s="82">
        <v>0</v>
      </c>
      <c r="L117" s="71">
        <f t="shared" si="18"/>
        <v>99838.89999999998</v>
      </c>
      <c r="M117" s="209">
        <f t="shared" si="16"/>
        <v>0</v>
      </c>
    </row>
    <row r="118" spans="1:13" ht="15" customHeight="1">
      <c r="A118" s="99" t="s">
        <v>51</v>
      </c>
      <c r="B118" s="84">
        <v>0</v>
      </c>
      <c r="C118" s="82">
        <v>0</v>
      </c>
      <c r="D118" s="84">
        <v>0</v>
      </c>
      <c r="E118" s="103">
        <v>0</v>
      </c>
      <c r="F118" s="101">
        <v>0</v>
      </c>
      <c r="G118" s="84">
        <v>0</v>
      </c>
      <c r="H118" s="71">
        <v>0</v>
      </c>
      <c r="I118" s="117">
        <v>0</v>
      </c>
      <c r="J118" s="71">
        <v>0</v>
      </c>
      <c r="K118" s="82">
        <v>0</v>
      </c>
      <c r="L118" s="71">
        <f t="shared" si="18"/>
        <v>0</v>
      </c>
      <c r="M118" s="209">
        <f t="shared" si="16"/>
        <v>0</v>
      </c>
    </row>
    <row r="119" spans="1:13" ht="15" customHeight="1">
      <c r="A119" s="99" t="s">
        <v>91</v>
      </c>
      <c r="B119" s="84">
        <v>351.03</v>
      </c>
      <c r="C119" s="82">
        <v>373.86</v>
      </c>
      <c r="D119" s="84">
        <v>304.53</v>
      </c>
      <c r="E119" s="103">
        <v>304.53</v>
      </c>
      <c r="F119" s="101">
        <v>304.53</v>
      </c>
      <c r="G119" s="84">
        <v>0</v>
      </c>
      <c r="H119" s="71">
        <v>0</v>
      </c>
      <c r="I119" s="117">
        <v>0</v>
      </c>
      <c r="J119" s="71">
        <v>0</v>
      </c>
      <c r="K119" s="82">
        <v>0</v>
      </c>
      <c r="L119" s="71">
        <f t="shared" si="18"/>
        <v>1638.48</v>
      </c>
      <c r="M119" s="209">
        <f t="shared" si="16"/>
        <v>0</v>
      </c>
    </row>
    <row r="120" spans="1:13" ht="15" customHeight="1">
      <c r="A120" s="99" t="s">
        <v>154</v>
      </c>
      <c r="B120" s="84">
        <v>0</v>
      </c>
      <c r="C120" s="82">
        <v>0</v>
      </c>
      <c r="D120" s="84">
        <v>0</v>
      </c>
      <c r="E120" s="103">
        <v>0</v>
      </c>
      <c r="F120" s="101">
        <v>0</v>
      </c>
      <c r="G120" s="84">
        <v>0</v>
      </c>
      <c r="H120" s="71">
        <v>0</v>
      </c>
      <c r="I120" s="117">
        <v>0</v>
      </c>
      <c r="J120" s="71">
        <v>0</v>
      </c>
      <c r="K120" s="82">
        <v>0</v>
      </c>
      <c r="L120" s="71">
        <f t="shared" si="18"/>
        <v>0</v>
      </c>
      <c r="M120" s="209">
        <f t="shared" si="16"/>
        <v>0</v>
      </c>
    </row>
    <row r="121" spans="1:13" ht="15" customHeight="1">
      <c r="A121" s="99" t="s">
        <v>52</v>
      </c>
      <c r="B121" s="84">
        <v>6092.61</v>
      </c>
      <c r="C121" s="82">
        <v>7282.49</v>
      </c>
      <c r="D121" s="84">
        <v>6425.45</v>
      </c>
      <c r="E121" s="103">
        <v>5165.83</v>
      </c>
      <c r="F121" s="101">
        <v>7030.32</v>
      </c>
      <c r="G121" s="84">
        <v>7184.96</v>
      </c>
      <c r="H121" s="71">
        <v>10006.18</v>
      </c>
      <c r="I121" s="117">
        <v>6004.58</v>
      </c>
      <c r="J121" s="71">
        <v>5926.96</v>
      </c>
      <c r="K121" s="82">
        <v>6780.88</v>
      </c>
      <c r="L121" s="71">
        <f t="shared" si="18"/>
        <v>67900.26</v>
      </c>
      <c r="M121" s="209">
        <f t="shared" si="16"/>
        <v>0.0032410816709056794</v>
      </c>
    </row>
    <row r="122" spans="1:13" ht="15" customHeight="1">
      <c r="A122" s="109" t="s">
        <v>135</v>
      </c>
      <c r="B122" s="84">
        <v>0</v>
      </c>
      <c r="C122" s="82">
        <v>0</v>
      </c>
      <c r="D122" s="84">
        <v>0</v>
      </c>
      <c r="E122" s="103">
        <v>0</v>
      </c>
      <c r="F122" s="101">
        <v>0</v>
      </c>
      <c r="G122" s="84">
        <v>0</v>
      </c>
      <c r="H122" s="71">
        <v>0</v>
      </c>
      <c r="I122" s="117">
        <v>0</v>
      </c>
      <c r="J122" s="71">
        <v>0</v>
      </c>
      <c r="K122" s="82">
        <v>0</v>
      </c>
      <c r="L122" s="71">
        <f t="shared" si="18"/>
        <v>0</v>
      </c>
      <c r="M122" s="209">
        <f t="shared" si="16"/>
        <v>0</v>
      </c>
    </row>
    <row r="123" spans="1:13" ht="15" customHeight="1">
      <c r="A123" s="99" t="s">
        <v>92</v>
      </c>
      <c r="B123" s="84">
        <v>0</v>
      </c>
      <c r="C123" s="82">
        <v>0</v>
      </c>
      <c r="D123" s="84">
        <v>0</v>
      </c>
      <c r="E123" s="103">
        <v>0</v>
      </c>
      <c r="F123" s="101">
        <v>0</v>
      </c>
      <c r="G123" s="84">
        <v>0</v>
      </c>
      <c r="H123" s="71">
        <v>0</v>
      </c>
      <c r="I123" s="117">
        <v>0</v>
      </c>
      <c r="J123" s="71">
        <v>0</v>
      </c>
      <c r="K123" s="82">
        <v>0</v>
      </c>
      <c r="L123" s="71">
        <f t="shared" si="18"/>
        <v>0</v>
      </c>
      <c r="M123" s="209">
        <f t="shared" si="16"/>
        <v>0</v>
      </c>
    </row>
    <row r="124" spans="1:13" ht="15" customHeight="1">
      <c r="A124" s="109" t="s">
        <v>93</v>
      </c>
      <c r="B124" s="112">
        <v>0</v>
      </c>
      <c r="C124" s="82">
        <v>0</v>
      </c>
      <c r="D124" s="112">
        <v>0</v>
      </c>
      <c r="E124" s="163">
        <v>0</v>
      </c>
      <c r="F124" s="118">
        <v>0</v>
      </c>
      <c r="G124" s="112">
        <v>0</v>
      </c>
      <c r="H124" s="73">
        <v>0</v>
      </c>
      <c r="I124" s="127">
        <v>0</v>
      </c>
      <c r="J124" s="73">
        <v>0</v>
      </c>
      <c r="K124" s="111">
        <v>0</v>
      </c>
      <c r="L124" s="71">
        <f t="shared" si="18"/>
        <v>0</v>
      </c>
      <c r="M124" s="209">
        <f t="shared" si="16"/>
        <v>0</v>
      </c>
    </row>
    <row r="125" spans="1:13" ht="15" customHeight="1">
      <c r="A125" s="109" t="s">
        <v>94</v>
      </c>
      <c r="B125" s="112">
        <v>0</v>
      </c>
      <c r="C125" s="82">
        <v>0</v>
      </c>
      <c r="D125" s="112">
        <v>0</v>
      </c>
      <c r="E125" s="163">
        <v>0</v>
      </c>
      <c r="F125" s="118">
        <v>0</v>
      </c>
      <c r="G125" s="112">
        <v>0</v>
      </c>
      <c r="H125" s="73">
        <v>0</v>
      </c>
      <c r="I125" s="127">
        <v>0</v>
      </c>
      <c r="J125" s="73">
        <v>0</v>
      </c>
      <c r="K125" s="113">
        <v>0</v>
      </c>
      <c r="L125" s="71">
        <f t="shared" si="18"/>
        <v>0</v>
      </c>
      <c r="M125" s="209">
        <f t="shared" si="16"/>
        <v>0</v>
      </c>
    </row>
    <row r="126" spans="1:13" ht="15" customHeight="1">
      <c r="A126" s="109" t="s">
        <v>53</v>
      </c>
      <c r="B126" s="112">
        <v>0</v>
      </c>
      <c r="C126" s="111">
        <v>6220.75</v>
      </c>
      <c r="D126" s="112">
        <v>3787.88</v>
      </c>
      <c r="E126" s="163">
        <v>7381.02</v>
      </c>
      <c r="F126" s="118">
        <v>14398.32</v>
      </c>
      <c r="G126" s="112">
        <v>7199.16</v>
      </c>
      <c r="H126" s="73">
        <v>7199.16</v>
      </c>
      <c r="I126" s="127">
        <v>7199.16</v>
      </c>
      <c r="J126" s="73">
        <v>6651.43</v>
      </c>
      <c r="K126" s="113">
        <v>5935.16</v>
      </c>
      <c r="L126" s="71">
        <f t="shared" si="18"/>
        <v>65972.04000000001</v>
      </c>
      <c r="M126" s="209">
        <f t="shared" si="16"/>
        <v>0.002836849832159329</v>
      </c>
    </row>
    <row r="127" spans="1:13" ht="15" customHeight="1">
      <c r="A127" s="109" t="s">
        <v>95</v>
      </c>
      <c r="B127" s="112">
        <v>5788.06</v>
      </c>
      <c r="C127" s="111">
        <v>5788.06</v>
      </c>
      <c r="D127" s="112">
        <v>5788.06</v>
      </c>
      <c r="E127" s="163">
        <v>4730</v>
      </c>
      <c r="F127" s="118">
        <v>16306.12</v>
      </c>
      <c r="G127" s="112">
        <v>5788.06</v>
      </c>
      <c r="H127" s="73">
        <v>5788.06</v>
      </c>
      <c r="I127" s="127">
        <v>5788.06</v>
      </c>
      <c r="J127" s="73">
        <v>5788.06</v>
      </c>
      <c r="K127" s="113">
        <v>5788.06</v>
      </c>
      <c r="L127" s="71">
        <f t="shared" si="18"/>
        <v>67340.59999999999</v>
      </c>
      <c r="M127" s="209">
        <f t="shared" si="16"/>
        <v>0.0027665399145984483</v>
      </c>
    </row>
    <row r="128" spans="1:13" ht="15" customHeight="1">
      <c r="A128" s="109" t="s">
        <v>96</v>
      </c>
      <c r="B128" s="112">
        <v>56940.05</v>
      </c>
      <c r="C128" s="82">
        <v>55632.46</v>
      </c>
      <c r="D128" s="112">
        <v>55632.46</v>
      </c>
      <c r="E128" s="163">
        <v>55632.47</v>
      </c>
      <c r="F128" s="118">
        <v>55511.02</v>
      </c>
      <c r="G128" s="112">
        <v>55511.02</v>
      </c>
      <c r="H128" s="73">
        <v>55511.02</v>
      </c>
      <c r="I128" s="127">
        <v>55972.32</v>
      </c>
      <c r="J128" s="73">
        <v>56082.57</v>
      </c>
      <c r="K128" s="113">
        <v>56082.66</v>
      </c>
      <c r="L128" s="71">
        <f t="shared" si="18"/>
        <v>558508.05</v>
      </c>
      <c r="M128" s="209">
        <f t="shared" si="16"/>
        <v>0.02680603127936715</v>
      </c>
    </row>
    <row r="129" spans="1:13" ht="15" customHeight="1">
      <c r="A129" s="109" t="s">
        <v>121</v>
      </c>
      <c r="B129" s="112">
        <v>0</v>
      </c>
      <c r="C129" s="82">
        <v>0</v>
      </c>
      <c r="D129" s="112">
        <v>0</v>
      </c>
      <c r="E129" s="127">
        <v>0</v>
      </c>
      <c r="F129" s="118">
        <v>0</v>
      </c>
      <c r="G129" s="112">
        <v>0</v>
      </c>
      <c r="H129" s="73">
        <v>0</v>
      </c>
      <c r="I129" s="127">
        <v>0</v>
      </c>
      <c r="J129" s="73">
        <v>0</v>
      </c>
      <c r="K129" s="118">
        <v>0</v>
      </c>
      <c r="L129" s="71">
        <f t="shared" si="18"/>
        <v>0</v>
      </c>
      <c r="M129" s="209">
        <f t="shared" si="16"/>
        <v>0</v>
      </c>
    </row>
    <row r="130" spans="1:13" ht="15" customHeight="1">
      <c r="A130" s="110" t="s">
        <v>138</v>
      </c>
      <c r="B130" s="188">
        <v>0</v>
      </c>
      <c r="C130" s="111">
        <v>0</v>
      </c>
      <c r="D130" s="112">
        <v>0</v>
      </c>
      <c r="E130" s="127">
        <v>0</v>
      </c>
      <c r="F130" s="118">
        <v>0</v>
      </c>
      <c r="G130" s="112">
        <v>0</v>
      </c>
      <c r="H130" s="73">
        <v>0</v>
      </c>
      <c r="I130" s="127">
        <v>0</v>
      </c>
      <c r="J130" s="73">
        <v>0</v>
      </c>
      <c r="K130" s="127">
        <v>0</v>
      </c>
      <c r="L130" s="71">
        <f t="shared" si="18"/>
        <v>0</v>
      </c>
      <c r="M130" s="209">
        <f t="shared" si="16"/>
        <v>0</v>
      </c>
    </row>
    <row r="131" spans="1:13" ht="15" customHeight="1" thickBot="1">
      <c r="A131" s="189" t="s">
        <v>172</v>
      </c>
      <c r="B131" s="121">
        <v>0</v>
      </c>
      <c r="C131" s="121">
        <v>0</v>
      </c>
      <c r="D131" s="119">
        <v>0</v>
      </c>
      <c r="E131" s="128">
        <v>8658</v>
      </c>
      <c r="F131" s="120">
        <v>1020</v>
      </c>
      <c r="G131" s="119">
        <v>8092</v>
      </c>
      <c r="H131" s="121">
        <v>8972</v>
      </c>
      <c r="I131" s="128">
        <v>0</v>
      </c>
      <c r="J131" s="121">
        <v>0</v>
      </c>
      <c r="K131" s="128">
        <v>0</v>
      </c>
      <c r="L131" s="73">
        <f t="shared" si="18"/>
        <v>26742</v>
      </c>
      <c r="M131" s="209">
        <f t="shared" si="16"/>
        <v>0</v>
      </c>
    </row>
    <row r="132" spans="1:13" ht="15" customHeight="1">
      <c r="A132" s="106"/>
      <c r="B132" s="107"/>
      <c r="C132" s="104"/>
      <c r="D132" s="115"/>
      <c r="E132" s="108"/>
      <c r="F132" s="149"/>
      <c r="G132" s="107"/>
      <c r="H132" s="107"/>
      <c r="I132" s="108"/>
      <c r="J132" s="107"/>
      <c r="K132" s="108"/>
      <c r="L132" s="196"/>
      <c r="M132" s="206"/>
    </row>
    <row r="133" spans="1:15" s="22" customFormat="1" ht="15" customHeight="1" thickBot="1">
      <c r="A133" s="23" t="s">
        <v>103</v>
      </c>
      <c r="B133" s="24">
        <f aca="true" t="shared" si="19" ref="B133:K133">SUM(B99:B132)</f>
        <v>110070.51000000001</v>
      </c>
      <c r="C133" s="24">
        <f t="shared" si="19"/>
        <v>138216.96</v>
      </c>
      <c r="D133" s="24">
        <f t="shared" si="19"/>
        <v>184027.67</v>
      </c>
      <c r="E133" s="24">
        <f t="shared" si="19"/>
        <v>163883.07</v>
      </c>
      <c r="F133" s="24">
        <f t="shared" si="19"/>
        <v>105558.63</v>
      </c>
      <c r="G133" s="24">
        <f t="shared" si="19"/>
        <v>107252.57999999999</v>
      </c>
      <c r="H133" s="24">
        <f t="shared" si="19"/>
        <v>118169.81</v>
      </c>
      <c r="I133" s="24">
        <f t="shared" si="19"/>
        <v>102375.32</v>
      </c>
      <c r="J133" s="24">
        <f t="shared" si="19"/>
        <v>74494.02</v>
      </c>
      <c r="K133" s="24">
        <f t="shared" si="19"/>
        <v>77781.76000000001</v>
      </c>
      <c r="L133" s="25">
        <f>SUM(B133:K133)</f>
        <v>1181830.33</v>
      </c>
      <c r="M133" s="208">
        <f t="shared" si="16"/>
        <v>0.037177628370769655</v>
      </c>
      <c r="N133" s="86"/>
      <c r="O133" s="86"/>
    </row>
    <row r="134" spans="1:13" ht="15" customHeight="1">
      <c r="A134" s="12"/>
      <c r="B134" s="14"/>
      <c r="C134" s="32"/>
      <c r="D134" s="14"/>
      <c r="E134" s="17"/>
      <c r="F134" s="66"/>
      <c r="G134" s="18"/>
      <c r="H134" s="18"/>
      <c r="I134" s="66"/>
      <c r="J134" s="18"/>
      <c r="K134" s="17"/>
      <c r="L134" s="18"/>
      <c r="M134" s="197"/>
    </row>
    <row r="135" spans="1:14" ht="15" customHeight="1" thickBot="1">
      <c r="A135" s="23" t="s">
        <v>104</v>
      </c>
      <c r="B135" s="24">
        <f aca="true" t="shared" si="20" ref="B135:K135">B19+B40+B73+B96+B133</f>
        <v>1969346.9</v>
      </c>
      <c r="C135" s="25">
        <f t="shared" si="20"/>
        <v>2000548.79</v>
      </c>
      <c r="D135" s="24">
        <f t="shared" si="20"/>
        <v>2059679.53</v>
      </c>
      <c r="E135" s="24">
        <f t="shared" si="20"/>
        <v>1948217.2800000003</v>
      </c>
      <c r="F135" s="24">
        <f t="shared" si="20"/>
        <v>2008064.38</v>
      </c>
      <c r="G135" s="25">
        <f t="shared" si="20"/>
        <v>1950821.8</v>
      </c>
      <c r="H135" s="25">
        <f t="shared" si="20"/>
        <v>2004553.04</v>
      </c>
      <c r="I135" s="25">
        <f t="shared" si="20"/>
        <v>1531637.6900000002</v>
      </c>
      <c r="J135" s="24">
        <f t="shared" si="20"/>
        <v>2045363.2799999998</v>
      </c>
      <c r="K135" s="24">
        <f t="shared" si="20"/>
        <v>1859751.62</v>
      </c>
      <c r="L135" s="24">
        <f>SUM(B135:K135)</f>
        <v>19377984.31</v>
      </c>
      <c r="M135" s="208">
        <f t="shared" si="16"/>
        <v>0.8889121895711388</v>
      </c>
      <c r="N135" s="155"/>
    </row>
    <row r="136" spans="1:13" ht="15" customHeight="1">
      <c r="A136" s="106"/>
      <c r="B136" s="107"/>
      <c r="C136" s="108"/>
      <c r="D136" s="107"/>
      <c r="E136" s="82"/>
      <c r="F136" s="83"/>
      <c r="G136" s="71"/>
      <c r="H136" s="71"/>
      <c r="I136" s="83"/>
      <c r="J136" s="71"/>
      <c r="K136" s="82"/>
      <c r="L136" s="71"/>
      <c r="M136" s="201"/>
    </row>
    <row r="137" spans="1:13" ht="15" customHeight="1">
      <c r="A137" s="5" t="s">
        <v>105</v>
      </c>
      <c r="B137" s="9"/>
      <c r="C137" s="82"/>
      <c r="D137" s="71"/>
      <c r="E137" s="82"/>
      <c r="F137" s="83"/>
      <c r="G137" s="71"/>
      <c r="H137" s="71"/>
      <c r="I137" s="83"/>
      <c r="J137" s="71"/>
      <c r="K137" s="82"/>
      <c r="L137" s="71"/>
      <c r="M137" s="198"/>
    </row>
    <row r="138" spans="1:13" ht="15" customHeight="1">
      <c r="A138" s="5" t="s">
        <v>55</v>
      </c>
      <c r="B138" s="71"/>
      <c r="C138" s="82"/>
      <c r="D138" s="71"/>
      <c r="E138" s="82"/>
      <c r="F138" s="83"/>
      <c r="G138" s="71"/>
      <c r="H138" s="71"/>
      <c r="I138" s="83"/>
      <c r="J138" s="71"/>
      <c r="K138" s="82"/>
      <c r="L138" s="71"/>
      <c r="M138" s="197"/>
    </row>
    <row r="139" spans="1:14" ht="15" customHeight="1">
      <c r="A139" s="99" t="s">
        <v>188</v>
      </c>
      <c r="B139" s="98">
        <v>0</v>
      </c>
      <c r="C139" s="82">
        <v>0</v>
      </c>
      <c r="D139" s="71">
        <v>0</v>
      </c>
      <c r="E139" s="82">
        <v>0</v>
      </c>
      <c r="F139" s="83">
        <v>0</v>
      </c>
      <c r="G139" s="71">
        <v>0</v>
      </c>
      <c r="H139" s="71">
        <v>0</v>
      </c>
      <c r="I139" s="83">
        <v>0</v>
      </c>
      <c r="J139" s="71">
        <v>0</v>
      </c>
      <c r="K139" s="82">
        <v>105346.72</v>
      </c>
      <c r="L139" s="64">
        <f>SUM(B139:K139)</f>
        <v>105346.72</v>
      </c>
      <c r="M139" s="199">
        <f t="shared" si="16"/>
        <v>0.05035295172337997</v>
      </c>
      <c r="N139" s="158"/>
    </row>
    <row r="140" spans="1:14" ht="15" customHeight="1">
      <c r="A140" s="99" t="s">
        <v>189</v>
      </c>
      <c r="B140" s="98">
        <v>0</v>
      </c>
      <c r="C140" s="82">
        <v>0</v>
      </c>
      <c r="D140" s="71">
        <v>0</v>
      </c>
      <c r="E140" s="82">
        <v>0</v>
      </c>
      <c r="F140" s="83">
        <v>0</v>
      </c>
      <c r="G140" s="71">
        <v>0</v>
      </c>
      <c r="H140" s="71">
        <v>0</v>
      </c>
      <c r="I140" s="83">
        <v>0</v>
      </c>
      <c r="J140" s="71">
        <v>0</v>
      </c>
      <c r="K140" s="82">
        <v>8427.74</v>
      </c>
      <c r="L140" s="64">
        <f aca="true" t="shared" si="21" ref="L140:L146">SUM(B140:K140)</f>
        <v>8427.74</v>
      </c>
      <c r="M140" s="199">
        <f t="shared" si="16"/>
        <v>0.004028237285007053</v>
      </c>
      <c r="N140" s="158"/>
    </row>
    <row r="141" spans="1:14" ht="15" customHeight="1">
      <c r="A141" s="99" t="s">
        <v>139</v>
      </c>
      <c r="B141" s="98">
        <f>29058.06</f>
        <v>29058.06</v>
      </c>
      <c r="C141" s="82">
        <v>9289.09</v>
      </c>
      <c r="D141" s="71">
        <v>76127.97</v>
      </c>
      <c r="E141" s="82">
        <v>26077.9</v>
      </c>
      <c r="F141" s="83">
        <v>8965.6</v>
      </c>
      <c r="G141" s="71">
        <v>22265.47</v>
      </c>
      <c r="H141" s="71">
        <v>12858.98</v>
      </c>
      <c r="I141" s="83">
        <v>16967.73</v>
      </c>
      <c r="J141" s="71">
        <v>10682.66</v>
      </c>
      <c r="K141" s="82">
        <v>9213.76</v>
      </c>
      <c r="L141" s="64">
        <f t="shared" si="21"/>
        <v>221507.22000000003</v>
      </c>
      <c r="M141" s="199">
        <f t="shared" si="16"/>
        <v>0.0044039340994272</v>
      </c>
      <c r="N141" s="158"/>
    </row>
    <row r="142" spans="1:15" ht="15" customHeight="1">
      <c r="A142" s="99" t="s">
        <v>151</v>
      </c>
      <c r="B142" s="98">
        <v>10600.38</v>
      </c>
      <c r="C142" s="82">
        <v>3388.06</v>
      </c>
      <c r="D142" s="71">
        <v>27771.48</v>
      </c>
      <c r="E142" s="82">
        <v>9513.22</v>
      </c>
      <c r="F142" s="83">
        <v>3270.65</v>
      </c>
      <c r="G142" s="71">
        <v>8122.44</v>
      </c>
      <c r="H142" s="71">
        <v>4690.96</v>
      </c>
      <c r="I142" s="83">
        <v>6189.83</v>
      </c>
      <c r="J142" s="71">
        <v>3897.03</v>
      </c>
      <c r="K142" s="82">
        <v>3361.18</v>
      </c>
      <c r="L142" s="64">
        <f t="shared" si="21"/>
        <v>80805.23</v>
      </c>
      <c r="M142" s="199">
        <f t="shared" si="16"/>
        <v>0.001606555327717752</v>
      </c>
      <c r="N142" s="211"/>
      <c r="O142" s="158"/>
    </row>
    <row r="143" spans="1:13" ht="15" customHeight="1">
      <c r="A143" s="99"/>
      <c r="B143" s="98"/>
      <c r="C143" s="82"/>
      <c r="D143" s="71"/>
      <c r="E143" s="82"/>
      <c r="F143" s="83"/>
      <c r="G143" s="71"/>
      <c r="H143" s="71"/>
      <c r="I143" s="83"/>
      <c r="J143" s="71"/>
      <c r="K143" s="82"/>
      <c r="L143" s="64"/>
      <c r="M143" s="198"/>
    </row>
    <row r="144" spans="1:13" ht="15" customHeight="1">
      <c r="A144" s="191" t="s">
        <v>120</v>
      </c>
      <c r="B144" s="98">
        <f aca="true" t="shared" si="22" ref="B144:K144">SUM(B145:B146)</f>
        <v>0</v>
      </c>
      <c r="C144" s="98">
        <f t="shared" si="22"/>
        <v>0</v>
      </c>
      <c r="D144" s="98">
        <f t="shared" si="22"/>
        <v>0</v>
      </c>
      <c r="E144" s="190">
        <f t="shared" si="22"/>
        <v>9226.7</v>
      </c>
      <c r="F144" s="190">
        <f t="shared" si="22"/>
        <v>0</v>
      </c>
      <c r="G144" s="190">
        <f t="shared" si="22"/>
        <v>0</v>
      </c>
      <c r="H144" s="190">
        <f t="shared" si="22"/>
        <v>0</v>
      </c>
      <c r="I144" s="190">
        <f t="shared" si="22"/>
        <v>0</v>
      </c>
      <c r="J144" s="190">
        <f t="shared" si="22"/>
        <v>0</v>
      </c>
      <c r="K144" s="190">
        <f t="shared" si="22"/>
        <v>0</v>
      </c>
      <c r="L144" s="20">
        <f t="shared" si="21"/>
        <v>9226.7</v>
      </c>
      <c r="M144" s="199">
        <f aca="true" t="shared" si="23" ref="M144:M166">K144/$K$195</f>
        <v>0</v>
      </c>
    </row>
    <row r="145" spans="1:13" ht="15" customHeight="1">
      <c r="A145" s="192" t="s">
        <v>170</v>
      </c>
      <c r="B145" s="98">
        <v>0</v>
      </c>
      <c r="C145" s="117">
        <v>0</v>
      </c>
      <c r="D145" s="84">
        <v>0</v>
      </c>
      <c r="E145" s="117">
        <v>9226.7</v>
      </c>
      <c r="F145" s="83">
        <v>0</v>
      </c>
      <c r="G145" s="71">
        <v>0</v>
      </c>
      <c r="H145" s="71">
        <v>0</v>
      </c>
      <c r="I145" s="101">
        <v>0</v>
      </c>
      <c r="J145" s="71">
        <v>0</v>
      </c>
      <c r="K145" s="82">
        <v>0</v>
      </c>
      <c r="L145" s="64">
        <f t="shared" si="21"/>
        <v>9226.7</v>
      </c>
      <c r="M145" s="199">
        <f t="shared" si="23"/>
        <v>0</v>
      </c>
    </row>
    <row r="146" spans="1:15" ht="15" customHeight="1">
      <c r="A146" s="99"/>
      <c r="B146" s="98">
        <v>0</v>
      </c>
      <c r="C146" s="82">
        <v>0</v>
      </c>
      <c r="D146" s="71">
        <v>0</v>
      </c>
      <c r="E146" s="82">
        <v>0</v>
      </c>
      <c r="F146" s="83">
        <v>0</v>
      </c>
      <c r="G146" s="71">
        <v>0</v>
      </c>
      <c r="H146" s="71">
        <v>0</v>
      </c>
      <c r="I146" s="101">
        <v>0</v>
      </c>
      <c r="J146" s="71">
        <v>0</v>
      </c>
      <c r="K146" s="82">
        <v>0</v>
      </c>
      <c r="L146" s="64">
        <f t="shared" si="21"/>
        <v>0</v>
      </c>
      <c r="M146" s="199">
        <f t="shared" si="23"/>
        <v>0</v>
      </c>
      <c r="O146" s="122"/>
    </row>
    <row r="147" spans="1:15" ht="15" customHeight="1">
      <c r="A147" s="99"/>
      <c r="B147" s="71"/>
      <c r="C147" s="82"/>
      <c r="D147" s="71"/>
      <c r="E147" s="82"/>
      <c r="F147" s="83"/>
      <c r="G147" s="71"/>
      <c r="H147" s="71"/>
      <c r="I147" s="101"/>
      <c r="J147" s="71"/>
      <c r="K147" s="82"/>
      <c r="L147" s="64"/>
      <c r="M147" s="198"/>
      <c r="O147" s="122"/>
    </row>
    <row r="148" spans="1:15" ht="15" customHeight="1">
      <c r="A148" s="5" t="s">
        <v>128</v>
      </c>
      <c r="B148" s="71"/>
      <c r="C148" s="82"/>
      <c r="D148" s="71"/>
      <c r="E148" s="82"/>
      <c r="F148" s="83"/>
      <c r="G148" s="71"/>
      <c r="H148" s="71"/>
      <c r="I148" s="101"/>
      <c r="J148" s="71"/>
      <c r="K148" s="82"/>
      <c r="L148" s="64"/>
      <c r="M148" s="198"/>
      <c r="O148" s="122"/>
    </row>
    <row r="149" spans="1:15" ht="15" customHeight="1">
      <c r="A149" s="5"/>
      <c r="B149" s="71"/>
      <c r="C149" s="82"/>
      <c r="D149" s="71"/>
      <c r="E149" s="82"/>
      <c r="F149" s="83"/>
      <c r="G149" s="71"/>
      <c r="H149" s="71"/>
      <c r="I149" s="101"/>
      <c r="J149" s="71"/>
      <c r="K149" s="82"/>
      <c r="L149" s="64"/>
      <c r="M149" s="198"/>
      <c r="O149" s="123"/>
    </row>
    <row r="150" spans="1:13" ht="15" customHeight="1">
      <c r="A150" s="5" t="s">
        <v>56</v>
      </c>
      <c r="B150" s="9">
        <f aca="true" t="shared" si="24" ref="B150:K150">SUM(B139:B149)</f>
        <v>39658.44</v>
      </c>
      <c r="C150" s="10">
        <f t="shared" si="24"/>
        <v>12677.15</v>
      </c>
      <c r="D150" s="9">
        <f t="shared" si="24"/>
        <v>103899.45</v>
      </c>
      <c r="E150" s="9">
        <f>SUM(E139:E144)</f>
        <v>44817.82000000001</v>
      </c>
      <c r="F150" s="10">
        <f t="shared" si="24"/>
        <v>12236.25</v>
      </c>
      <c r="G150" s="9">
        <f t="shared" si="24"/>
        <v>30387.91</v>
      </c>
      <c r="H150" s="9">
        <f t="shared" si="24"/>
        <v>17549.94</v>
      </c>
      <c r="I150" s="10">
        <f t="shared" si="24"/>
        <v>23157.559999999998</v>
      </c>
      <c r="J150" s="9">
        <f t="shared" si="24"/>
        <v>14579.69</v>
      </c>
      <c r="K150" s="10">
        <f t="shared" si="24"/>
        <v>126349.4</v>
      </c>
      <c r="L150" s="20">
        <f>SUM(B150:K150)</f>
        <v>425313.61</v>
      </c>
      <c r="M150" s="197">
        <f t="shared" si="23"/>
        <v>0.06039167843553197</v>
      </c>
    </row>
    <row r="151" spans="1:13" ht="15" customHeight="1">
      <c r="A151" s="5"/>
      <c r="B151" s="71"/>
      <c r="C151" s="82"/>
      <c r="D151" s="71"/>
      <c r="E151" s="82"/>
      <c r="F151" s="83"/>
      <c r="G151" s="71"/>
      <c r="H151" s="71"/>
      <c r="I151" s="83"/>
      <c r="J151" s="71"/>
      <c r="K151" s="82"/>
      <c r="L151" s="9"/>
      <c r="M151" s="198"/>
    </row>
    <row r="152" spans="1:13" ht="15" customHeight="1">
      <c r="A152" s="5" t="s">
        <v>57</v>
      </c>
      <c r="B152" s="71"/>
      <c r="C152" s="82"/>
      <c r="D152" s="71"/>
      <c r="E152" s="82"/>
      <c r="F152" s="83" t="s">
        <v>130</v>
      </c>
      <c r="G152" s="71"/>
      <c r="H152" s="71"/>
      <c r="I152" s="83"/>
      <c r="J152" s="71"/>
      <c r="K152" s="82"/>
      <c r="L152" s="9"/>
      <c r="M152" s="198"/>
    </row>
    <row r="153" spans="1:13" ht="15" customHeight="1">
      <c r="A153" s="99" t="s">
        <v>21</v>
      </c>
      <c r="B153" s="81">
        <f aca="true" t="shared" si="25" ref="B153:K153">-(B47)</f>
        <v>-20773.7</v>
      </c>
      <c r="C153" s="87">
        <f t="shared" si="25"/>
        <v>-19653.54</v>
      </c>
      <c r="D153" s="81">
        <f t="shared" si="25"/>
        <v>-20525.17</v>
      </c>
      <c r="E153" s="81">
        <f t="shared" si="25"/>
        <v>-19092.44</v>
      </c>
      <c r="F153" s="87">
        <f t="shared" si="25"/>
        <v>-19956.77</v>
      </c>
      <c r="G153" s="87">
        <f t="shared" si="25"/>
        <v>-19742.42</v>
      </c>
      <c r="H153" s="87">
        <f t="shared" si="25"/>
        <v>-17577.57</v>
      </c>
      <c r="I153" s="87">
        <f t="shared" si="25"/>
        <v>-17684.14</v>
      </c>
      <c r="J153" s="87">
        <f t="shared" si="25"/>
        <v>-17714.05</v>
      </c>
      <c r="K153" s="87">
        <f t="shared" si="25"/>
        <v>-22080.65</v>
      </c>
      <c r="L153" s="71">
        <f aca="true" t="shared" si="26" ref="L153:L164">SUM(B153:K153)</f>
        <v>-194800.44999999998</v>
      </c>
      <c r="M153" s="212">
        <f t="shared" si="23"/>
        <v>-0.010553967921078605</v>
      </c>
    </row>
    <row r="154" spans="1:16" ht="15" customHeight="1">
      <c r="A154" s="106" t="s">
        <v>58</v>
      </c>
      <c r="B154" s="95">
        <f aca="true" t="shared" si="27" ref="B154:K154">-B49</f>
        <v>-19237.76</v>
      </c>
      <c r="C154" s="96">
        <f t="shared" si="27"/>
        <v>-26547.53</v>
      </c>
      <c r="D154" s="95">
        <f t="shared" si="27"/>
        <v>-26129.83</v>
      </c>
      <c r="E154" s="95">
        <f t="shared" si="27"/>
        <v>-32682.77</v>
      </c>
      <c r="F154" s="96">
        <f t="shared" si="27"/>
        <v>-93284.11</v>
      </c>
      <c r="G154" s="96">
        <f t="shared" si="27"/>
        <v>-45044.5</v>
      </c>
      <c r="H154" s="96">
        <f t="shared" si="27"/>
        <v>-18094.15</v>
      </c>
      <c r="I154" s="96">
        <f t="shared" si="27"/>
        <v>-18905.38</v>
      </c>
      <c r="J154" s="95">
        <f t="shared" si="27"/>
        <v>-22989.28</v>
      </c>
      <c r="K154" s="96">
        <f t="shared" si="27"/>
        <v>-22858.09</v>
      </c>
      <c r="L154" s="71">
        <f t="shared" si="26"/>
        <v>-325773.39999999997</v>
      </c>
      <c r="M154" s="212">
        <f t="shared" si="23"/>
        <v>-0.010925563721952372</v>
      </c>
      <c r="O154" s="153"/>
      <c r="P154" s="138"/>
    </row>
    <row r="155" spans="1:14" ht="15" customHeight="1">
      <c r="A155" s="99" t="s">
        <v>59</v>
      </c>
      <c r="B155" s="81">
        <f aca="true" t="shared" si="28" ref="B155:K155">-B54</f>
        <v>-5001.87</v>
      </c>
      <c r="C155" s="87">
        <f t="shared" si="28"/>
        <v>-6901.01</v>
      </c>
      <c r="D155" s="81">
        <f t="shared" si="28"/>
        <v>-6792.48</v>
      </c>
      <c r="E155" s="81">
        <f t="shared" si="28"/>
        <v>-8495.86</v>
      </c>
      <c r="F155" s="87">
        <f t="shared" si="28"/>
        <v>-24249.22</v>
      </c>
      <c r="G155" s="87">
        <f t="shared" si="28"/>
        <v>-11709.3</v>
      </c>
      <c r="H155" s="87">
        <f t="shared" si="28"/>
        <v>-4703.54</v>
      </c>
      <c r="I155" s="87">
        <f t="shared" si="28"/>
        <v>-4914.44</v>
      </c>
      <c r="J155" s="81">
        <f t="shared" si="28"/>
        <v>-5976.82</v>
      </c>
      <c r="K155" s="87">
        <f t="shared" si="28"/>
        <v>-5909.21</v>
      </c>
      <c r="L155" s="71">
        <f t="shared" si="26"/>
        <v>-84653.75000000001</v>
      </c>
      <c r="M155" s="212">
        <f t="shared" si="23"/>
        <v>-0.0028244464170627632</v>
      </c>
      <c r="N155" s="193"/>
    </row>
    <row r="156" spans="1:16" ht="15" customHeight="1">
      <c r="A156" s="99" t="s">
        <v>60</v>
      </c>
      <c r="B156" s="81">
        <f aca="true" t="shared" si="29" ref="B156:K156">-B55</f>
        <v>-1539.03</v>
      </c>
      <c r="C156" s="87">
        <f t="shared" si="29"/>
        <v>-2123.76</v>
      </c>
      <c r="D156" s="81">
        <f t="shared" si="29"/>
        <v>-2090.39</v>
      </c>
      <c r="E156" s="81">
        <f t="shared" si="29"/>
        <v>-2614.64</v>
      </c>
      <c r="F156" s="87">
        <f t="shared" si="29"/>
        <v>-7462.73</v>
      </c>
      <c r="G156" s="87">
        <f t="shared" si="29"/>
        <v>-3603.54</v>
      </c>
      <c r="H156" s="87">
        <f t="shared" si="29"/>
        <v>-1447.54</v>
      </c>
      <c r="I156" s="87">
        <f t="shared" si="29"/>
        <v>-1512.44</v>
      </c>
      <c r="J156" s="81">
        <f t="shared" si="29"/>
        <v>-1839.15</v>
      </c>
      <c r="K156" s="87">
        <f t="shared" si="29"/>
        <v>-1818.58</v>
      </c>
      <c r="L156" s="71">
        <f t="shared" si="26"/>
        <v>-26051.800000000003</v>
      </c>
      <c r="M156" s="212">
        <f t="shared" si="23"/>
        <v>-0.0008692332418617716</v>
      </c>
      <c r="P156" s="138"/>
    </row>
    <row r="157" spans="1:16" ht="15" customHeight="1">
      <c r="A157" s="99" t="s">
        <v>61</v>
      </c>
      <c r="B157" s="81">
        <f aca="true" t="shared" si="30" ref="B157:K157">-B56</f>
        <v>-5401.17</v>
      </c>
      <c r="C157" s="87">
        <f>-C56</f>
        <v>-5108.94</v>
      </c>
      <c r="D157" s="81">
        <f t="shared" si="30"/>
        <v>-5335.51</v>
      </c>
      <c r="E157" s="81">
        <f t="shared" si="30"/>
        <v>-4963.03</v>
      </c>
      <c r="F157" s="87">
        <f t="shared" si="30"/>
        <v>-5187.79</v>
      </c>
      <c r="G157" s="87">
        <f t="shared" si="30"/>
        <v>-5132.01</v>
      </c>
      <c r="H157" s="87">
        <f t="shared" si="30"/>
        <v>-4569.26</v>
      </c>
      <c r="I157" s="87">
        <f t="shared" si="30"/>
        <v>-4597</v>
      </c>
      <c r="J157" s="81">
        <f t="shared" si="30"/>
        <v>-4605.27</v>
      </c>
      <c r="K157" s="87">
        <f t="shared" si="30"/>
        <v>-5739.88</v>
      </c>
      <c r="L157" s="71">
        <f t="shared" si="26"/>
        <v>-50639.86000000001</v>
      </c>
      <c r="M157" s="212">
        <f t="shared" si="23"/>
        <v>-0.0027435111462226274</v>
      </c>
      <c r="P157" s="138"/>
    </row>
    <row r="158" spans="1:16" ht="15" customHeight="1">
      <c r="A158" s="99" t="s">
        <v>62</v>
      </c>
      <c r="B158" s="81">
        <f aca="true" t="shared" si="31" ref="B158:K158">-B57</f>
        <v>-1661.91</v>
      </c>
      <c r="C158" s="87">
        <f t="shared" si="31"/>
        <v>-1572.31</v>
      </c>
      <c r="D158" s="81">
        <f t="shared" si="31"/>
        <v>-1642.04</v>
      </c>
      <c r="E158" s="81">
        <f t="shared" si="31"/>
        <v>-1527.39</v>
      </c>
      <c r="F158" s="87">
        <f t="shared" si="31"/>
        <v>-1596.53</v>
      </c>
      <c r="G158" s="87">
        <f t="shared" si="31"/>
        <v>-1579.4</v>
      </c>
      <c r="H158" s="87">
        <f t="shared" si="31"/>
        <v>-1406.21</v>
      </c>
      <c r="I158" s="87">
        <f t="shared" si="31"/>
        <v>-1414.74</v>
      </c>
      <c r="J158" s="81">
        <f t="shared" si="31"/>
        <v>-1417.13</v>
      </c>
      <c r="K158" s="87">
        <f t="shared" si="31"/>
        <v>-1766.46</v>
      </c>
      <c r="L158" s="71">
        <f t="shared" si="26"/>
        <v>-15584.119999999999</v>
      </c>
      <c r="M158" s="212">
        <f t="shared" si="23"/>
        <v>-0.0008443212574751428</v>
      </c>
      <c r="O158" s="122"/>
      <c r="P158" s="138"/>
    </row>
    <row r="159" spans="1:16" ht="15" customHeight="1">
      <c r="A159" s="99" t="s">
        <v>107</v>
      </c>
      <c r="B159" s="81">
        <f aca="true" t="shared" si="32" ref="B159:K159">-B58</f>
        <v>-480.96</v>
      </c>
      <c r="C159" s="87">
        <f t="shared" si="32"/>
        <v>-663.71</v>
      </c>
      <c r="D159" s="81">
        <f t="shared" si="32"/>
        <v>-653.25</v>
      </c>
      <c r="E159" s="81">
        <f t="shared" si="32"/>
        <v>-817.06</v>
      </c>
      <c r="F159" s="87">
        <f t="shared" si="32"/>
        <v>-2332.09</v>
      </c>
      <c r="G159" s="87">
        <f t="shared" si="32"/>
        <v>-1122.92</v>
      </c>
      <c r="H159" s="87">
        <f t="shared" si="32"/>
        <v>-452.37</v>
      </c>
      <c r="I159" s="87">
        <f t="shared" si="32"/>
        <v>-472.64</v>
      </c>
      <c r="J159" s="81">
        <f t="shared" si="32"/>
        <v>-574.73</v>
      </c>
      <c r="K159" s="87">
        <f t="shared" si="32"/>
        <v>-568.24</v>
      </c>
      <c r="L159" s="71">
        <f t="shared" si="26"/>
        <v>-8137.969999999999</v>
      </c>
      <c r="M159" s="212">
        <f t="shared" si="23"/>
        <v>-0.00027160372233035285</v>
      </c>
      <c r="O159" s="122"/>
      <c r="P159" s="138"/>
    </row>
    <row r="160" spans="1:15" ht="15" customHeight="1">
      <c r="A160" s="99" t="s">
        <v>108</v>
      </c>
      <c r="B160" s="81">
        <f>-B59</f>
        <v>-501.84</v>
      </c>
      <c r="C160" s="87">
        <f aca="true" t="shared" si="33" ref="C160:K160">-C59</f>
        <v>-491.34</v>
      </c>
      <c r="D160" s="81">
        <f t="shared" si="33"/>
        <v>-513.13</v>
      </c>
      <c r="E160" s="81">
        <f t="shared" si="33"/>
        <v>-477.35</v>
      </c>
      <c r="F160" s="87">
        <f t="shared" si="33"/>
        <v>-498.94</v>
      </c>
      <c r="G160" s="87">
        <f t="shared" si="33"/>
        <v>-520.9</v>
      </c>
      <c r="H160" s="87">
        <f t="shared" si="33"/>
        <v>-439.46</v>
      </c>
      <c r="I160" s="87">
        <f t="shared" si="33"/>
        <v>-442.11</v>
      </c>
      <c r="J160" s="81">
        <f t="shared" si="33"/>
        <v>-442.87</v>
      </c>
      <c r="K160" s="87">
        <f t="shared" si="33"/>
        <v>-552.1</v>
      </c>
      <c r="L160" s="71">
        <f t="shared" si="26"/>
        <v>-4880.040000000001</v>
      </c>
      <c r="M160" s="212">
        <f t="shared" si="23"/>
        <v>-0.00026388922831653496</v>
      </c>
      <c r="O160" s="123"/>
    </row>
    <row r="161" spans="1:13" ht="15" customHeight="1" hidden="1">
      <c r="A161" s="99" t="s">
        <v>132</v>
      </c>
      <c r="B161" s="81">
        <f>-B60</f>
        <v>-16627.8</v>
      </c>
      <c r="C161" s="87"/>
      <c r="D161" s="81">
        <v>0</v>
      </c>
      <c r="E161" s="81">
        <v>0</v>
      </c>
      <c r="F161" s="87">
        <v>0</v>
      </c>
      <c r="G161" s="81">
        <v>0</v>
      </c>
      <c r="H161" s="81">
        <v>0</v>
      </c>
      <c r="I161" s="87">
        <v>0</v>
      </c>
      <c r="J161" s="81">
        <v>0</v>
      </c>
      <c r="K161" s="87">
        <v>0</v>
      </c>
      <c r="L161" s="9">
        <f t="shared" si="26"/>
        <v>-16627.8</v>
      </c>
      <c r="M161" s="212">
        <f t="shared" si="23"/>
        <v>0</v>
      </c>
    </row>
    <row r="162" spans="1:13" ht="15" customHeight="1" hidden="1">
      <c r="A162" s="99" t="s">
        <v>136</v>
      </c>
      <c r="B162" s="81">
        <f>-B61</f>
        <v>-101.74</v>
      </c>
      <c r="C162" s="87"/>
      <c r="D162" s="81">
        <v>0</v>
      </c>
      <c r="E162" s="81">
        <v>0</v>
      </c>
      <c r="F162" s="87">
        <v>0</v>
      </c>
      <c r="G162" s="81">
        <v>0</v>
      </c>
      <c r="H162" s="81">
        <v>0</v>
      </c>
      <c r="I162" s="87">
        <v>0</v>
      </c>
      <c r="J162" s="81">
        <v>0</v>
      </c>
      <c r="K162" s="87">
        <v>0</v>
      </c>
      <c r="L162" s="9">
        <f t="shared" si="26"/>
        <v>-101.74</v>
      </c>
      <c r="M162" s="212">
        <f t="shared" si="23"/>
        <v>0</v>
      </c>
    </row>
    <row r="163" spans="1:13" ht="15" customHeight="1" hidden="1">
      <c r="A163" s="99" t="s">
        <v>137</v>
      </c>
      <c r="B163" s="81">
        <f>-B62</f>
        <v>-5845.93</v>
      </c>
      <c r="C163" s="87"/>
      <c r="D163" s="81">
        <v>0</v>
      </c>
      <c r="E163" s="81"/>
      <c r="F163" s="87">
        <v>0</v>
      </c>
      <c r="G163" s="81">
        <v>0</v>
      </c>
      <c r="H163" s="81">
        <v>0</v>
      </c>
      <c r="I163" s="87">
        <v>0</v>
      </c>
      <c r="J163" s="81">
        <v>0</v>
      </c>
      <c r="K163" s="87">
        <v>0</v>
      </c>
      <c r="L163" s="9">
        <f t="shared" si="26"/>
        <v>-5845.93</v>
      </c>
      <c r="M163" s="212">
        <f t="shared" si="23"/>
        <v>0</v>
      </c>
    </row>
    <row r="164" spans="1:13" ht="15" customHeight="1">
      <c r="A164" s="5" t="s">
        <v>56</v>
      </c>
      <c r="B164" s="77">
        <f>SUM(B153:B160)</f>
        <v>-54598.24</v>
      </c>
      <c r="C164" s="77">
        <f>SUM(C153:C160)</f>
        <v>-63062.14</v>
      </c>
      <c r="D164" s="77">
        <f>SUM(D153:D160)</f>
        <v>-63681.799999999996</v>
      </c>
      <c r="E164" s="77">
        <f>SUM(E153:E160)</f>
        <v>-70670.54000000001</v>
      </c>
      <c r="F164" s="88">
        <f aca="true" t="shared" si="34" ref="F164:K164">SUM(F153:F161)</f>
        <v>-154568.18000000002</v>
      </c>
      <c r="G164" s="88">
        <f t="shared" si="34"/>
        <v>-88454.98999999998</v>
      </c>
      <c r="H164" s="88">
        <f t="shared" si="34"/>
        <v>-48690.100000000006</v>
      </c>
      <c r="I164" s="88">
        <f t="shared" si="34"/>
        <v>-49942.89000000001</v>
      </c>
      <c r="J164" s="77">
        <f t="shared" si="34"/>
        <v>-55559.30000000001</v>
      </c>
      <c r="K164" s="88">
        <f t="shared" si="34"/>
        <v>-61293.21</v>
      </c>
      <c r="L164" s="9">
        <f t="shared" si="26"/>
        <v>-710521.39</v>
      </c>
      <c r="M164" s="213">
        <f t="shared" si="23"/>
        <v>-0.02929653665630017</v>
      </c>
    </row>
    <row r="165" spans="1:17" ht="15" customHeight="1">
      <c r="A165" s="99"/>
      <c r="B165" s="71"/>
      <c r="C165" s="82"/>
      <c r="D165" s="71"/>
      <c r="E165" s="82"/>
      <c r="F165" s="83"/>
      <c r="G165" s="71"/>
      <c r="H165" s="71"/>
      <c r="I165" s="83"/>
      <c r="J165" s="71"/>
      <c r="K165" s="71"/>
      <c r="L165" s="71"/>
      <c r="M165" s="198"/>
      <c r="P165" s="124"/>
      <c r="Q165" s="124"/>
    </row>
    <row r="166" spans="1:17" ht="15" customHeight="1" thickBot="1">
      <c r="A166" s="23" t="s">
        <v>106</v>
      </c>
      <c r="B166" s="24">
        <f>B135+B150+B164</f>
        <v>1954407.0999999999</v>
      </c>
      <c r="C166" s="25">
        <f>C135+C150+C164</f>
        <v>1950163.8</v>
      </c>
      <c r="D166" s="24">
        <f>D135+D150+D164</f>
        <v>2099897.18</v>
      </c>
      <c r="E166" s="24">
        <f>E135+E150+E164+E165</f>
        <v>1922364.5600000003</v>
      </c>
      <c r="F166" s="25">
        <f>F135+F150+F164</f>
        <v>1865732.45</v>
      </c>
      <c r="G166" s="24">
        <f>G135+G150+G164+G165</f>
        <v>1892754.72</v>
      </c>
      <c r="H166" s="24">
        <f>H135+H150+H164+H165</f>
        <v>1973412.88</v>
      </c>
      <c r="I166" s="25">
        <f>I135+I150+I164</f>
        <v>1504852.3600000003</v>
      </c>
      <c r="J166" s="24">
        <f>J135+J150+J164</f>
        <v>2004383.6699999997</v>
      </c>
      <c r="K166" s="24">
        <f>K135+K150+K164</f>
        <v>1924807.81</v>
      </c>
      <c r="L166" s="24">
        <f>L135+L150+L164</f>
        <v>19092776.529999997</v>
      </c>
      <c r="M166" s="210">
        <f t="shared" si="23"/>
        <v>0.9200073313503706</v>
      </c>
      <c r="P166" s="124"/>
      <c r="Q166" s="124"/>
    </row>
    <row r="167" spans="1:17" ht="15" customHeight="1">
      <c r="A167" s="12"/>
      <c r="B167" s="14"/>
      <c r="C167" s="32"/>
      <c r="D167" s="14"/>
      <c r="E167" s="32"/>
      <c r="F167" s="141"/>
      <c r="G167" s="33"/>
      <c r="H167" s="33"/>
      <c r="I167" s="68"/>
      <c r="J167" s="16"/>
      <c r="K167" s="15"/>
      <c r="L167" s="16"/>
      <c r="M167" s="16"/>
      <c r="P167" s="124"/>
      <c r="Q167" s="124"/>
    </row>
    <row r="168" spans="1:17" ht="15" customHeight="1" thickBot="1">
      <c r="A168" s="114"/>
      <c r="B168" s="34"/>
      <c r="C168" s="35"/>
      <c r="D168" s="34"/>
      <c r="E168" s="131"/>
      <c r="F168" s="13"/>
      <c r="G168" s="36"/>
      <c r="H168" s="97"/>
      <c r="I168" s="53"/>
      <c r="J168" s="36"/>
      <c r="K168" s="135"/>
      <c r="L168" s="36"/>
      <c r="M168" s="36"/>
      <c r="P168" s="124"/>
      <c r="Q168" s="124"/>
    </row>
    <row r="169" spans="1:17" ht="15" customHeight="1">
      <c r="A169" s="37" t="s">
        <v>63</v>
      </c>
      <c r="B169" s="38">
        <v>162000</v>
      </c>
      <c r="C169" s="38">
        <v>162000</v>
      </c>
      <c r="D169" s="38">
        <v>162000</v>
      </c>
      <c r="E169" s="38">
        <v>162000</v>
      </c>
      <c r="F169" s="38">
        <v>162000</v>
      </c>
      <c r="G169" s="38">
        <v>162000</v>
      </c>
      <c r="H169" s="38">
        <v>162000</v>
      </c>
      <c r="I169" s="38">
        <v>162000</v>
      </c>
      <c r="J169" s="38">
        <v>162000</v>
      </c>
      <c r="K169" s="38">
        <v>162000</v>
      </c>
      <c r="L169" s="38"/>
      <c r="M169" s="38"/>
      <c r="P169" s="124"/>
      <c r="Q169" s="124"/>
    </row>
    <row r="170" spans="1:17" ht="15" customHeight="1">
      <c r="A170" s="39"/>
      <c r="B170" s="40"/>
      <c r="C170" s="89"/>
      <c r="D170" s="41"/>
      <c r="E170" s="42"/>
      <c r="F170" s="69"/>
      <c r="G170" s="43"/>
      <c r="H170" s="43"/>
      <c r="I170" s="69"/>
      <c r="J170" s="43"/>
      <c r="K170" s="42"/>
      <c r="L170" s="43"/>
      <c r="M170" s="43"/>
      <c r="P170" s="124"/>
      <c r="Q170" s="124"/>
    </row>
    <row r="171" spans="1:17" ht="15" customHeight="1">
      <c r="A171" s="44" t="s">
        <v>111</v>
      </c>
      <c r="B171" s="43">
        <f aca="true" t="shared" si="35" ref="B171:K171">B166/B169</f>
        <v>12.06424135802469</v>
      </c>
      <c r="C171" s="42">
        <f t="shared" si="35"/>
        <v>12.038048148148148</v>
      </c>
      <c r="D171" s="43">
        <f t="shared" si="35"/>
        <v>12.962328271604939</v>
      </c>
      <c r="E171" s="43">
        <f t="shared" si="35"/>
        <v>11.86644790123457</v>
      </c>
      <c r="F171" s="43">
        <f t="shared" si="35"/>
        <v>11.516866975308641</v>
      </c>
      <c r="G171" s="43">
        <f t="shared" si="35"/>
        <v>11.683671111111112</v>
      </c>
      <c r="H171" s="43">
        <f t="shared" si="35"/>
        <v>12.18156098765432</v>
      </c>
      <c r="I171" s="42">
        <f t="shared" si="35"/>
        <v>9.289212098765434</v>
      </c>
      <c r="J171" s="43">
        <f t="shared" si="35"/>
        <v>12.372738703703702</v>
      </c>
      <c r="K171" s="42">
        <f t="shared" si="35"/>
        <v>11.881529691358026</v>
      </c>
      <c r="L171" s="43"/>
      <c r="M171" s="43"/>
      <c r="P171" s="124"/>
      <c r="Q171" s="124"/>
    </row>
    <row r="172" spans="1:17" ht="15" customHeight="1">
      <c r="A172" s="39"/>
      <c r="B172" s="41"/>
      <c r="C172" s="89"/>
      <c r="D172" s="41"/>
      <c r="E172" s="42"/>
      <c r="F172" s="69"/>
      <c r="G172" s="43"/>
      <c r="H172" s="43"/>
      <c r="I172" s="69"/>
      <c r="J172" s="43"/>
      <c r="K172" s="42"/>
      <c r="L172" s="43"/>
      <c r="M172" s="43"/>
      <c r="N172" s="138"/>
      <c r="P172" s="124"/>
      <c r="Q172" s="124"/>
    </row>
    <row r="173" spans="1:17" ht="15" customHeight="1">
      <c r="A173" s="44" t="s">
        <v>64</v>
      </c>
      <c r="B173" s="43">
        <f aca="true" t="shared" si="36" ref="B173:K173">B171*B197%</f>
        <v>1.042449562910214</v>
      </c>
      <c r="C173" s="42">
        <f t="shared" si="36"/>
        <v>1.0333032083834919</v>
      </c>
      <c r="D173" s="43">
        <f t="shared" si="36"/>
        <v>1.1216415533833775</v>
      </c>
      <c r="E173" s="43">
        <f t="shared" si="36"/>
        <v>1.0301827461887432</v>
      </c>
      <c r="F173" s="42">
        <f t="shared" si="36"/>
        <v>0.9998982127893006</v>
      </c>
      <c r="G173" s="43">
        <f t="shared" si="36"/>
        <v>1.0127822027749378</v>
      </c>
      <c r="H173" s="43">
        <f t="shared" si="36"/>
        <v>1.055941069633594</v>
      </c>
      <c r="I173" s="42">
        <f t="shared" si="36"/>
        <v>0.8099117973283858</v>
      </c>
      <c r="J173" s="43">
        <f t="shared" si="36"/>
        <v>1.0801955794118048</v>
      </c>
      <c r="K173" s="42">
        <f t="shared" si="36"/>
        <v>1.028882006191511</v>
      </c>
      <c r="L173" s="43"/>
      <c r="M173" s="43"/>
      <c r="P173" s="124"/>
      <c r="Q173" s="124"/>
    </row>
    <row r="174" spans="1:17" ht="15" customHeight="1">
      <c r="A174" s="39"/>
      <c r="B174" s="41"/>
      <c r="C174" s="89"/>
      <c r="D174" s="41"/>
      <c r="E174" s="42"/>
      <c r="F174" s="69"/>
      <c r="G174" s="43"/>
      <c r="H174" s="43"/>
      <c r="I174" s="69"/>
      <c r="J174" s="43"/>
      <c r="K174" s="42"/>
      <c r="L174" s="43"/>
      <c r="M174" s="43"/>
      <c r="P174" s="124"/>
      <c r="Q174" s="124"/>
    </row>
    <row r="175" spans="1:17" ht="15" customHeight="1" thickBot="1">
      <c r="A175" s="45" t="s">
        <v>65</v>
      </c>
      <c r="B175" s="46">
        <f aca="true" t="shared" si="37" ref="B175:K175">B171+B173</f>
        <v>13.106690920934904</v>
      </c>
      <c r="C175" s="70">
        <f t="shared" si="37"/>
        <v>13.07135135653164</v>
      </c>
      <c r="D175" s="46">
        <f t="shared" si="37"/>
        <v>14.083969824988316</v>
      </c>
      <c r="E175" s="46">
        <f t="shared" si="37"/>
        <v>12.896630647423313</v>
      </c>
      <c r="F175" s="70">
        <f t="shared" si="37"/>
        <v>12.516765188097942</v>
      </c>
      <c r="G175" s="46">
        <f t="shared" si="37"/>
        <v>12.69645331388605</v>
      </c>
      <c r="H175" s="46">
        <f t="shared" si="37"/>
        <v>13.237502057287914</v>
      </c>
      <c r="I175" s="70">
        <f t="shared" si="37"/>
        <v>10.09912389609382</v>
      </c>
      <c r="J175" s="46">
        <f t="shared" si="37"/>
        <v>13.452934283115507</v>
      </c>
      <c r="K175" s="70">
        <f t="shared" si="37"/>
        <v>12.910411697549536</v>
      </c>
      <c r="L175" s="46"/>
      <c r="M175" s="46"/>
      <c r="P175" s="124"/>
      <c r="Q175" s="151"/>
    </row>
    <row r="176" spans="1:17" ht="15" customHeight="1">
      <c r="A176" s="47"/>
      <c r="B176" s="48"/>
      <c r="C176" s="90"/>
      <c r="D176" s="33"/>
      <c r="E176" s="49"/>
      <c r="F176" s="150"/>
      <c r="G176" s="9"/>
      <c r="H176" s="9"/>
      <c r="I176" s="21"/>
      <c r="J176" s="9"/>
      <c r="K176" s="10"/>
      <c r="L176" s="9"/>
      <c r="M176" s="9"/>
      <c r="P176" s="124"/>
      <c r="Q176" s="124"/>
    </row>
    <row r="177" spans="1:17" ht="15" customHeight="1">
      <c r="A177" s="5" t="s">
        <v>110</v>
      </c>
      <c r="B177" s="9">
        <v>12</v>
      </c>
      <c r="C177" s="9">
        <v>12</v>
      </c>
      <c r="D177" s="9">
        <v>12</v>
      </c>
      <c r="E177" s="9">
        <v>12</v>
      </c>
      <c r="F177" s="9">
        <v>12</v>
      </c>
      <c r="G177" s="9">
        <v>12</v>
      </c>
      <c r="H177" s="9">
        <v>12</v>
      </c>
      <c r="I177" s="9">
        <v>12</v>
      </c>
      <c r="J177" s="9">
        <v>12</v>
      </c>
      <c r="K177" s="9">
        <v>12</v>
      </c>
      <c r="L177" s="9"/>
      <c r="M177" s="9"/>
      <c r="N177" s="155"/>
      <c r="P177" s="124"/>
      <c r="Q177" s="151"/>
    </row>
    <row r="178" spans="1:17" ht="15" customHeight="1">
      <c r="A178" s="12"/>
      <c r="B178" s="14"/>
      <c r="C178" s="32"/>
      <c r="D178" s="14"/>
      <c r="E178" s="10"/>
      <c r="F178" s="21"/>
      <c r="G178" s="9"/>
      <c r="H178" s="9"/>
      <c r="I178" s="21"/>
      <c r="J178" s="9"/>
      <c r="K178" s="10"/>
      <c r="L178" s="9"/>
      <c r="M178" s="9"/>
      <c r="N178" s="138"/>
      <c r="P178" s="124"/>
      <c r="Q178" s="124"/>
    </row>
    <row r="179" spans="1:17" ht="15" customHeight="1">
      <c r="A179" s="5" t="s">
        <v>66</v>
      </c>
      <c r="B179" s="9">
        <f aca="true" t="shared" si="38" ref="B179:K179">B177*B197%</f>
        <v>1.036898581824358</v>
      </c>
      <c r="C179" s="21">
        <f t="shared" si="38"/>
        <v>1.0300372907637338</v>
      </c>
      <c r="D179" s="20">
        <f t="shared" si="38"/>
        <v>1.0383704500128361</v>
      </c>
      <c r="E179" s="9">
        <f t="shared" si="38"/>
        <v>1.0417770386855842</v>
      </c>
      <c r="F179" s="21">
        <f t="shared" si="38"/>
        <v>1.041843982325762</v>
      </c>
      <c r="G179" s="9">
        <f t="shared" si="38"/>
        <v>1.0402027169133035</v>
      </c>
      <c r="H179" s="9">
        <f t="shared" si="38"/>
        <v>1.0402027169133035</v>
      </c>
      <c r="I179" s="21">
        <f t="shared" si="38"/>
        <v>1.0462611322258761</v>
      </c>
      <c r="J179" s="9">
        <f t="shared" si="38"/>
        <v>1.0476538188801692</v>
      </c>
      <c r="K179" s="21">
        <f t="shared" si="38"/>
        <v>1.039140951966678</v>
      </c>
      <c r="L179" s="20"/>
      <c r="M179" s="9"/>
      <c r="P179" s="124"/>
      <c r="Q179" s="124"/>
    </row>
    <row r="180" spans="1:17" ht="15" customHeight="1">
      <c r="A180" s="12"/>
      <c r="B180" s="14"/>
      <c r="C180" s="32"/>
      <c r="D180" s="14"/>
      <c r="E180" s="10"/>
      <c r="F180" s="21"/>
      <c r="G180" s="9"/>
      <c r="H180" s="9"/>
      <c r="I180" s="21"/>
      <c r="J180" s="9"/>
      <c r="K180" s="10"/>
      <c r="L180" s="9"/>
      <c r="M180" s="9"/>
      <c r="P180" s="124"/>
      <c r="Q180" s="124"/>
    </row>
    <row r="181" spans="1:17" ht="15" customHeight="1" thickBot="1">
      <c r="A181" s="23" t="s">
        <v>67</v>
      </c>
      <c r="B181" s="24">
        <f aca="true" t="shared" si="39" ref="B181:K181">B177+B179</f>
        <v>13.036898581824358</v>
      </c>
      <c r="C181" s="25">
        <f t="shared" si="39"/>
        <v>13.030037290763733</v>
      </c>
      <c r="D181" s="24">
        <f t="shared" si="39"/>
        <v>13.038370450012836</v>
      </c>
      <c r="E181" s="24">
        <f t="shared" si="39"/>
        <v>13.041777038685584</v>
      </c>
      <c r="F181" s="25">
        <f t="shared" si="39"/>
        <v>13.041843982325762</v>
      </c>
      <c r="G181" s="24">
        <f t="shared" si="39"/>
        <v>13.040202716913303</v>
      </c>
      <c r="H181" s="24">
        <f t="shared" si="39"/>
        <v>13.040202716913303</v>
      </c>
      <c r="I181" s="25">
        <f t="shared" si="39"/>
        <v>13.046261132225876</v>
      </c>
      <c r="J181" s="24">
        <f t="shared" si="39"/>
        <v>13.04765381888017</v>
      </c>
      <c r="K181" s="25">
        <f t="shared" si="39"/>
        <v>13.039140951966678</v>
      </c>
      <c r="L181" s="24"/>
      <c r="M181" s="24"/>
      <c r="P181" s="124"/>
      <c r="Q181" s="124"/>
    </row>
    <row r="182" spans="1:17" ht="15" customHeight="1">
      <c r="A182" s="47"/>
      <c r="B182" s="33"/>
      <c r="C182" s="90"/>
      <c r="D182" s="33"/>
      <c r="E182" s="49"/>
      <c r="F182" s="150"/>
      <c r="G182" s="9"/>
      <c r="H182" s="9"/>
      <c r="I182" s="21"/>
      <c r="J182" s="9"/>
      <c r="K182" s="10"/>
      <c r="L182" s="9"/>
      <c r="M182" s="9"/>
      <c r="P182" s="124"/>
      <c r="Q182" s="124"/>
    </row>
    <row r="183" spans="1:38" ht="15" customHeight="1">
      <c r="A183" s="5" t="s">
        <v>112</v>
      </c>
      <c r="B183" s="9">
        <f aca="true" t="shared" si="40" ref="B183:K183">B177-B171</f>
        <v>-0.06424135802468989</v>
      </c>
      <c r="C183" s="10">
        <f t="shared" si="40"/>
        <v>-0.03804814814814783</v>
      </c>
      <c r="D183" s="9">
        <f t="shared" si="40"/>
        <v>-0.9623282716049388</v>
      </c>
      <c r="E183" s="9">
        <f t="shared" si="40"/>
        <v>0.1335520987654295</v>
      </c>
      <c r="F183" s="10">
        <f t="shared" si="40"/>
        <v>0.48313302469135877</v>
      </c>
      <c r="G183" s="9">
        <f t="shared" si="40"/>
        <v>0.3163288888888882</v>
      </c>
      <c r="H183" s="9">
        <f t="shared" si="40"/>
        <v>-0.18156098765432027</v>
      </c>
      <c r="I183" s="10">
        <f t="shared" si="40"/>
        <v>2.710787901234566</v>
      </c>
      <c r="J183" s="9">
        <f t="shared" si="40"/>
        <v>-0.37273870370370155</v>
      </c>
      <c r="K183" s="10">
        <f t="shared" si="40"/>
        <v>0.1184703086419745</v>
      </c>
      <c r="L183" s="9"/>
      <c r="M183" s="9"/>
      <c r="N183" s="86"/>
      <c r="O183" s="86"/>
      <c r="P183" s="86"/>
      <c r="Q183" s="122"/>
      <c r="R183" s="122"/>
      <c r="S183" s="122"/>
      <c r="T183" s="122"/>
      <c r="U183" s="122"/>
      <c r="V183" s="122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</row>
    <row r="184" spans="1:22" ht="15" customHeight="1">
      <c r="A184" s="5"/>
      <c r="B184" s="50"/>
      <c r="C184" s="51"/>
      <c r="D184" s="51"/>
      <c r="E184" s="51"/>
      <c r="F184" s="6"/>
      <c r="G184" s="50"/>
      <c r="H184" s="50"/>
      <c r="I184" s="6"/>
      <c r="J184" s="50"/>
      <c r="K184" s="51"/>
      <c r="L184" s="50"/>
      <c r="M184" s="50"/>
      <c r="P184" s="124"/>
      <c r="Q184" s="124"/>
      <c r="V184" s="122"/>
    </row>
    <row r="185" spans="1:22" ht="15" customHeight="1">
      <c r="A185" s="52" t="s">
        <v>68</v>
      </c>
      <c r="B185" s="9">
        <f aca="true" t="shared" si="41" ref="B185:K185">B179-B173</f>
        <v>-0.005550981085856055</v>
      </c>
      <c r="C185" s="10">
        <f t="shared" si="41"/>
        <v>-0.0032659176197580297</v>
      </c>
      <c r="D185" s="9">
        <f t="shared" si="41"/>
        <v>-0.08327110337054133</v>
      </c>
      <c r="E185" s="9">
        <f t="shared" si="41"/>
        <v>0.011594292496841074</v>
      </c>
      <c r="F185" s="10">
        <f t="shared" si="41"/>
        <v>0.04194576953646134</v>
      </c>
      <c r="G185" s="9">
        <f t="shared" si="41"/>
        <v>0.02742051413836566</v>
      </c>
      <c r="H185" s="9">
        <f t="shared" si="41"/>
        <v>-0.01573835272029056</v>
      </c>
      <c r="I185" s="10">
        <f t="shared" si="41"/>
        <v>0.23634933489749033</v>
      </c>
      <c r="J185" s="10">
        <f t="shared" si="41"/>
        <v>-0.0325417605316356</v>
      </c>
      <c r="K185" s="10">
        <f t="shared" si="41"/>
        <v>0.010258945775167172</v>
      </c>
      <c r="L185" s="9"/>
      <c r="M185" s="9"/>
      <c r="P185" s="124"/>
      <c r="Q185" s="124"/>
      <c r="V185" s="122"/>
    </row>
    <row r="186" spans="1:22" ht="15" customHeight="1">
      <c r="A186" s="30"/>
      <c r="B186" s="18"/>
      <c r="C186" s="17"/>
      <c r="D186" s="18"/>
      <c r="E186" s="17"/>
      <c r="F186" s="66"/>
      <c r="G186" s="9"/>
      <c r="H186" s="9"/>
      <c r="I186" s="21"/>
      <c r="J186" s="9"/>
      <c r="K186" s="10"/>
      <c r="L186" s="9"/>
      <c r="M186" s="9"/>
      <c r="P186" s="124"/>
      <c r="Q186" s="124"/>
      <c r="V186" s="122"/>
    </row>
    <row r="187" spans="1:22" ht="15" customHeight="1" thickBot="1">
      <c r="A187" s="26" t="s">
        <v>113</v>
      </c>
      <c r="B187" s="27">
        <f aca="true" t="shared" si="42" ref="B187:K187">B183+B185</f>
        <v>-0.06979233911054594</v>
      </c>
      <c r="C187" s="28">
        <f t="shared" si="42"/>
        <v>-0.04131406576790586</v>
      </c>
      <c r="D187" s="27">
        <f t="shared" si="42"/>
        <v>-1.0455993749754802</v>
      </c>
      <c r="E187" s="27">
        <f t="shared" si="42"/>
        <v>0.14514639126227058</v>
      </c>
      <c r="F187" s="28">
        <f t="shared" si="42"/>
        <v>0.5250787942278201</v>
      </c>
      <c r="G187" s="27">
        <f t="shared" si="42"/>
        <v>0.3437494030272539</v>
      </c>
      <c r="H187" s="27">
        <f t="shared" si="42"/>
        <v>-0.19729934037461083</v>
      </c>
      <c r="I187" s="28">
        <f t="shared" si="42"/>
        <v>2.9471372361320562</v>
      </c>
      <c r="J187" s="27">
        <f t="shared" si="42"/>
        <v>-0.40528046423533715</v>
      </c>
      <c r="K187" s="28">
        <f t="shared" si="42"/>
        <v>0.12872925441714167</v>
      </c>
      <c r="L187" s="27"/>
      <c r="M187" s="27"/>
      <c r="P187" s="124"/>
      <c r="Q187" s="124"/>
      <c r="V187" s="122"/>
    </row>
    <row r="188" spans="1:22" ht="15" customHeight="1">
      <c r="A188" s="37"/>
      <c r="B188" s="38"/>
      <c r="C188" s="54"/>
      <c r="D188" s="38"/>
      <c r="E188" s="54"/>
      <c r="F188" s="91"/>
      <c r="G188" s="43"/>
      <c r="H188" s="43"/>
      <c r="I188" s="69"/>
      <c r="J188" s="43"/>
      <c r="K188" s="42"/>
      <c r="L188" s="43"/>
      <c r="M188" s="43"/>
      <c r="P188" s="124"/>
      <c r="Q188" s="124"/>
      <c r="V188" s="122"/>
    </row>
    <row r="189" spans="1:22" ht="15" customHeight="1">
      <c r="A189" s="44" t="s">
        <v>114</v>
      </c>
      <c r="B189" s="43">
        <v>1805200.65</v>
      </c>
      <c r="C189" s="42">
        <v>1762686.76</v>
      </c>
      <c r="D189" s="43">
        <v>1762686.76</v>
      </c>
      <c r="E189" s="42">
        <v>1758644.23</v>
      </c>
      <c r="F189" s="69">
        <v>1758522.78</v>
      </c>
      <c r="G189" s="43">
        <v>1758522.78</v>
      </c>
      <c r="H189" s="43">
        <v>1758522.78</v>
      </c>
      <c r="I189" s="69">
        <v>1774524.64</v>
      </c>
      <c r="J189" s="43">
        <v>1778305.02</v>
      </c>
      <c r="K189" s="42">
        <v>1793950.41</v>
      </c>
      <c r="L189" s="43">
        <f>SUM(B189:K189)</f>
        <v>17711566.81</v>
      </c>
      <c r="M189" s="43"/>
      <c r="P189" s="124"/>
      <c r="Q189" s="124"/>
      <c r="S189" s="156"/>
      <c r="V189" s="122"/>
    </row>
    <row r="190" spans="1:22" ht="15" customHeight="1">
      <c r="A190" s="44" t="s">
        <v>144</v>
      </c>
      <c r="B190" s="43">
        <v>116500</v>
      </c>
      <c r="C190" s="42">
        <v>137500</v>
      </c>
      <c r="D190" s="43">
        <v>120000</v>
      </c>
      <c r="E190" s="42">
        <v>120000</v>
      </c>
      <c r="F190" s="69">
        <v>120000</v>
      </c>
      <c r="G190" s="43">
        <v>120000</v>
      </c>
      <c r="H190" s="43">
        <v>120000</v>
      </c>
      <c r="I190" s="69">
        <v>120000</v>
      </c>
      <c r="J190" s="43">
        <v>120000</v>
      </c>
      <c r="K190" s="42">
        <v>120000</v>
      </c>
      <c r="L190" s="43">
        <f aca="true" t="shared" si="43" ref="L190:L195">SUM(B190:K190)</f>
        <v>1214000</v>
      </c>
      <c r="M190" s="42"/>
      <c r="P190" s="124"/>
      <c r="Q190" s="124"/>
      <c r="S190" s="156"/>
      <c r="V190" s="122"/>
    </row>
    <row r="191" spans="1:22" ht="15" customHeight="1">
      <c r="A191" s="44" t="s">
        <v>146</v>
      </c>
      <c r="B191" s="43">
        <v>11482.32</v>
      </c>
      <c r="C191" s="42">
        <v>11482.32</v>
      </c>
      <c r="D191" s="43">
        <v>11482.32</v>
      </c>
      <c r="E191" s="42">
        <v>11482.32</v>
      </c>
      <c r="F191" s="69">
        <v>11482.32</v>
      </c>
      <c r="G191" s="43">
        <v>11482.32</v>
      </c>
      <c r="H191" s="43">
        <v>11482.32</v>
      </c>
      <c r="I191" s="69">
        <v>11482.32</v>
      </c>
      <c r="J191" s="43">
        <v>11482.32</v>
      </c>
      <c r="K191" s="42">
        <v>11482.32</v>
      </c>
      <c r="L191" s="43">
        <f t="shared" si="43"/>
        <v>114823.20000000001</v>
      </c>
      <c r="M191" s="43"/>
      <c r="P191" s="124"/>
      <c r="Q191" s="124"/>
      <c r="S191" s="156"/>
      <c r="V191" s="122"/>
    </row>
    <row r="192" spans="1:19" ht="15" customHeight="1" thickBot="1">
      <c r="A192" s="93" t="s">
        <v>115</v>
      </c>
      <c r="B192" s="94">
        <f aca="true" t="shared" si="44" ref="B192:K192">SUM(B189:B191)</f>
        <v>1933182.97</v>
      </c>
      <c r="C192" s="94">
        <f t="shared" si="44"/>
        <v>1911669.08</v>
      </c>
      <c r="D192" s="165">
        <f t="shared" si="44"/>
        <v>1894169.08</v>
      </c>
      <c r="E192" s="165">
        <f t="shared" si="44"/>
        <v>1890126.55</v>
      </c>
      <c r="F192" s="129">
        <f t="shared" si="44"/>
        <v>1890005.1</v>
      </c>
      <c r="G192" s="94">
        <f t="shared" si="44"/>
        <v>1890005.1</v>
      </c>
      <c r="H192" s="94">
        <f t="shared" si="44"/>
        <v>1890005.1</v>
      </c>
      <c r="I192" s="129">
        <f t="shared" si="44"/>
        <v>1906006.96</v>
      </c>
      <c r="J192" s="94">
        <f t="shared" si="44"/>
        <v>1909787.34</v>
      </c>
      <c r="K192" s="129">
        <f t="shared" si="44"/>
        <v>1925432.73</v>
      </c>
      <c r="L192" s="195">
        <f t="shared" si="43"/>
        <v>19040390.009999998</v>
      </c>
      <c r="M192" s="94"/>
      <c r="N192" s="125"/>
      <c r="P192" s="157"/>
      <c r="Q192" s="124"/>
      <c r="S192" s="156"/>
    </row>
    <row r="193" spans="1:19" ht="15" customHeight="1">
      <c r="A193" s="39" t="s">
        <v>69</v>
      </c>
      <c r="B193" s="55">
        <v>167042.89</v>
      </c>
      <c r="C193" s="42">
        <v>164090.87</v>
      </c>
      <c r="D193" s="166">
        <v>163904.1</v>
      </c>
      <c r="E193" s="166">
        <v>164090.87</v>
      </c>
      <c r="F193" s="167">
        <v>164090.87</v>
      </c>
      <c r="G193" s="43">
        <v>163832.37</v>
      </c>
      <c r="H193" s="43">
        <v>163832.37</v>
      </c>
      <c r="I193" s="69">
        <v>166181.75</v>
      </c>
      <c r="J193" s="43">
        <v>166733</v>
      </c>
      <c r="K193" s="133">
        <v>166733</v>
      </c>
      <c r="L193" s="38">
        <f t="shared" si="43"/>
        <v>1650532.0899999999</v>
      </c>
      <c r="M193" s="55"/>
      <c r="P193" s="124"/>
      <c r="Q193" s="124"/>
      <c r="S193" s="156"/>
    </row>
    <row r="194" spans="1:19" ht="15" customHeight="1">
      <c r="A194" s="44"/>
      <c r="B194" s="43"/>
      <c r="C194" s="69"/>
      <c r="D194" s="84" t="s">
        <v>109</v>
      </c>
      <c r="E194" s="169"/>
      <c r="F194" s="43"/>
      <c r="G194" s="42"/>
      <c r="H194" s="43"/>
      <c r="I194" s="69"/>
      <c r="J194" s="43"/>
      <c r="K194" s="42"/>
      <c r="L194" s="43"/>
      <c r="M194" s="43"/>
      <c r="P194" s="124"/>
      <c r="Q194" s="124"/>
      <c r="S194" s="156"/>
    </row>
    <row r="195" spans="1:19" ht="15" customHeight="1" thickBot="1">
      <c r="A195" s="56" t="s">
        <v>70</v>
      </c>
      <c r="B195" s="57">
        <f>SUM(B192:B193)</f>
        <v>2100225.86</v>
      </c>
      <c r="C195" s="185">
        <f aca="true" t="shared" si="45" ref="C195:K195">SUM(C192:C193)</f>
        <v>2075759.9500000002</v>
      </c>
      <c r="D195" s="57">
        <f t="shared" si="45"/>
        <v>2058073.1800000002</v>
      </c>
      <c r="E195" s="57">
        <f t="shared" si="45"/>
        <v>2054217.42</v>
      </c>
      <c r="F195" s="57">
        <f t="shared" si="45"/>
        <v>2054095.9700000002</v>
      </c>
      <c r="G195" s="57">
        <f t="shared" si="45"/>
        <v>2053837.4700000002</v>
      </c>
      <c r="H195" s="57">
        <f t="shared" si="45"/>
        <v>2053837.4700000002</v>
      </c>
      <c r="I195" s="57">
        <f t="shared" si="45"/>
        <v>2072188.71</v>
      </c>
      <c r="J195" s="57">
        <f t="shared" si="45"/>
        <v>2076520.34</v>
      </c>
      <c r="K195" s="57">
        <f t="shared" si="45"/>
        <v>2092165.73</v>
      </c>
      <c r="L195" s="46">
        <f t="shared" si="43"/>
        <v>20690922.1</v>
      </c>
      <c r="M195" s="57"/>
      <c r="N195" s="124"/>
      <c r="O195" s="154"/>
      <c r="P195" s="124"/>
      <c r="Q195" s="124"/>
      <c r="S195" s="156"/>
    </row>
    <row r="196" spans="1:19" ht="15" customHeight="1">
      <c r="A196" s="58"/>
      <c r="B196" s="59"/>
      <c r="C196" s="186"/>
      <c r="D196" s="59"/>
      <c r="E196" s="43"/>
      <c r="F196" s="150"/>
      <c r="G196" s="9"/>
      <c r="H196" s="9"/>
      <c r="I196" s="21"/>
      <c r="J196" s="9"/>
      <c r="K196" s="10"/>
      <c r="L196" s="18"/>
      <c r="M196" s="9"/>
      <c r="N196" s="124"/>
      <c r="O196" s="122"/>
      <c r="P196" s="124"/>
      <c r="Q196" s="124"/>
      <c r="S196" s="156"/>
    </row>
    <row r="197" spans="1:19" ht="15" customHeight="1">
      <c r="A197" s="5" t="s">
        <v>71</v>
      </c>
      <c r="B197" s="9">
        <f aca="true" t="shared" si="46" ref="B197:K197">B193*100/B192</f>
        <v>8.640821515202983</v>
      </c>
      <c r="C197" s="137">
        <f>C193*100/C192</f>
        <v>8.583644089697783</v>
      </c>
      <c r="D197" s="9">
        <f t="shared" si="46"/>
        <v>8.653087083440301</v>
      </c>
      <c r="E197" s="18">
        <f t="shared" si="46"/>
        <v>8.68147532237987</v>
      </c>
      <c r="F197" s="10">
        <f t="shared" si="46"/>
        <v>8.682033186048017</v>
      </c>
      <c r="G197" s="9">
        <f t="shared" si="46"/>
        <v>8.66835597427753</v>
      </c>
      <c r="H197" s="9">
        <f t="shared" si="46"/>
        <v>8.66835597427753</v>
      </c>
      <c r="I197" s="10">
        <f t="shared" si="46"/>
        <v>8.718842768548967</v>
      </c>
      <c r="J197" s="9">
        <f t="shared" si="46"/>
        <v>8.730448490668076</v>
      </c>
      <c r="K197" s="10">
        <f t="shared" si="46"/>
        <v>8.659507933055652</v>
      </c>
      <c r="L197" s="9"/>
      <c r="M197" s="9"/>
      <c r="N197" s="155"/>
      <c r="O197" s="122"/>
      <c r="S197" s="156"/>
    </row>
    <row r="198" spans="1:19" ht="15" customHeight="1">
      <c r="A198" s="12"/>
      <c r="B198" s="14"/>
      <c r="C198" s="187"/>
      <c r="D198" s="14"/>
      <c r="E198" s="14"/>
      <c r="F198" s="32"/>
      <c r="G198" s="14"/>
      <c r="H198" s="14"/>
      <c r="I198" s="32"/>
      <c r="J198" s="14"/>
      <c r="K198" s="32"/>
      <c r="L198" s="14"/>
      <c r="M198" s="14"/>
      <c r="O198" s="122"/>
      <c r="S198" s="156"/>
    </row>
    <row r="199" spans="1:15" ht="15" customHeight="1">
      <c r="A199" s="5" t="s">
        <v>116</v>
      </c>
      <c r="B199" s="9">
        <f aca="true" t="shared" si="47" ref="B199:K199">B166</f>
        <v>1954407.0999999999</v>
      </c>
      <c r="C199" s="137">
        <f t="shared" si="47"/>
        <v>1950163.8</v>
      </c>
      <c r="D199" s="9">
        <f t="shared" si="47"/>
        <v>2099897.18</v>
      </c>
      <c r="E199" s="9">
        <f t="shared" si="47"/>
        <v>1922364.5600000003</v>
      </c>
      <c r="F199" s="10">
        <f t="shared" si="47"/>
        <v>1865732.45</v>
      </c>
      <c r="G199" s="9">
        <f t="shared" si="47"/>
        <v>1892754.72</v>
      </c>
      <c r="H199" s="9">
        <f t="shared" si="47"/>
        <v>1973412.88</v>
      </c>
      <c r="I199" s="9">
        <f t="shared" si="47"/>
        <v>1504852.3600000003</v>
      </c>
      <c r="J199" s="9">
        <f t="shared" si="47"/>
        <v>2004383.6699999997</v>
      </c>
      <c r="K199" s="10">
        <f t="shared" si="47"/>
        <v>1924807.81</v>
      </c>
      <c r="L199" s="9"/>
      <c r="M199" s="9"/>
      <c r="O199" s="122"/>
    </row>
    <row r="200" spans="1:15" ht="15" customHeight="1">
      <c r="A200" s="5"/>
      <c r="B200" s="9"/>
      <c r="C200" s="10"/>
      <c r="D200" s="9"/>
      <c r="E200" s="9"/>
      <c r="F200" s="21"/>
      <c r="G200" s="9"/>
      <c r="H200" s="9"/>
      <c r="I200" s="21"/>
      <c r="J200" s="9"/>
      <c r="K200" s="10"/>
      <c r="L200" s="9"/>
      <c r="M200" s="9"/>
      <c r="O200" s="122"/>
    </row>
    <row r="201" spans="1:15" ht="15" customHeight="1">
      <c r="A201" s="12" t="s">
        <v>72</v>
      </c>
      <c r="B201" s="14">
        <f aca="true" t="shared" si="48" ref="B201:K201">B199*B197%</f>
        <v>168876.82919145466</v>
      </c>
      <c r="C201" s="32">
        <f t="shared" si="48"/>
        <v>167395.1197581257</v>
      </c>
      <c r="D201" s="14">
        <f t="shared" si="48"/>
        <v>181705.93164810716</v>
      </c>
      <c r="E201" s="18">
        <f t="shared" si="48"/>
        <v>166889.6048825764</v>
      </c>
      <c r="F201" s="32">
        <f t="shared" si="48"/>
        <v>161983.5104718667</v>
      </c>
      <c r="G201" s="14">
        <f t="shared" si="48"/>
        <v>164070.71684953992</v>
      </c>
      <c r="H201" s="14">
        <f t="shared" si="48"/>
        <v>171062.45328064225</v>
      </c>
      <c r="I201" s="32">
        <f t="shared" si="48"/>
        <v>131205.71116719852</v>
      </c>
      <c r="J201" s="32">
        <f t="shared" si="48"/>
        <v>174991.68386471237</v>
      </c>
      <c r="K201" s="32">
        <f t="shared" si="48"/>
        <v>166678.88500302477</v>
      </c>
      <c r="L201" s="14"/>
      <c r="M201" s="14"/>
      <c r="O201" s="122"/>
    </row>
    <row r="202" spans="1:25" ht="15" customHeight="1">
      <c r="A202" s="5"/>
      <c r="B202" s="9"/>
      <c r="C202" s="10"/>
      <c r="D202" s="9"/>
      <c r="E202" s="10"/>
      <c r="F202" s="21"/>
      <c r="G202" s="9"/>
      <c r="H202" s="9"/>
      <c r="I202" s="21"/>
      <c r="J202" s="9"/>
      <c r="K202" s="10"/>
      <c r="L202" s="9"/>
      <c r="M202" s="9"/>
      <c r="O202" s="122"/>
      <c r="V202" s="124"/>
      <c r="Y202" s="124"/>
    </row>
    <row r="203" spans="1:25" ht="15" customHeight="1">
      <c r="A203" s="5" t="s">
        <v>117</v>
      </c>
      <c r="B203" s="9">
        <f aca="true" t="shared" si="49" ref="B203:K203">B192-B199</f>
        <v>-21224.12999999989</v>
      </c>
      <c r="C203" s="10">
        <f t="shared" si="49"/>
        <v>-38494.71999999997</v>
      </c>
      <c r="D203" s="9">
        <f t="shared" si="49"/>
        <v>-205728.1000000001</v>
      </c>
      <c r="E203" s="9">
        <f t="shared" si="49"/>
        <v>-32238.010000000242</v>
      </c>
      <c r="F203" s="10">
        <f t="shared" si="49"/>
        <v>24272.65000000014</v>
      </c>
      <c r="G203" s="9">
        <f t="shared" si="49"/>
        <v>-2749.619999999879</v>
      </c>
      <c r="H203" s="9">
        <f t="shared" si="49"/>
        <v>-83407.7799999998</v>
      </c>
      <c r="I203" s="10">
        <f t="shared" si="49"/>
        <v>401154.5999999996</v>
      </c>
      <c r="J203" s="9">
        <f t="shared" si="49"/>
        <v>-94596.32999999961</v>
      </c>
      <c r="K203" s="10">
        <f t="shared" si="49"/>
        <v>624.9199999999255</v>
      </c>
      <c r="L203" s="9"/>
      <c r="M203" s="9"/>
      <c r="O203" s="123"/>
      <c r="V203" s="124"/>
      <c r="Y203" s="124"/>
    </row>
    <row r="204" spans="1:25" ht="15" customHeight="1">
      <c r="A204" s="12"/>
      <c r="B204" s="14"/>
      <c r="C204" s="32"/>
      <c r="D204" s="14"/>
      <c r="E204" s="10"/>
      <c r="F204" s="21"/>
      <c r="G204" s="9"/>
      <c r="H204" s="9"/>
      <c r="I204" s="21"/>
      <c r="J204" s="9"/>
      <c r="K204" s="10"/>
      <c r="L204" s="9"/>
      <c r="M204" s="9"/>
      <c r="V204" s="124"/>
      <c r="Y204" s="124"/>
    </row>
    <row r="205" spans="1:25" ht="15" customHeight="1">
      <c r="A205" s="5" t="s">
        <v>131</v>
      </c>
      <c r="B205" s="9">
        <f aca="true" t="shared" si="50" ref="B205:K205">B193-B201</f>
        <v>-1833.9391914546432</v>
      </c>
      <c r="C205" s="21">
        <f>C193-C201</f>
        <v>-3304.2497581256903</v>
      </c>
      <c r="D205" s="20">
        <f t="shared" si="50"/>
        <v>-17801.831648107152</v>
      </c>
      <c r="E205" s="9">
        <f t="shared" si="50"/>
        <v>-2798.734882576391</v>
      </c>
      <c r="F205" s="21">
        <f t="shared" si="50"/>
        <v>2107.3595281332964</v>
      </c>
      <c r="G205" s="9">
        <f t="shared" si="50"/>
        <v>-238.34684953992837</v>
      </c>
      <c r="H205" s="9">
        <f t="shared" si="50"/>
        <v>-7230.083280642255</v>
      </c>
      <c r="I205" s="65">
        <f t="shared" si="50"/>
        <v>34976.03883280148</v>
      </c>
      <c r="J205" s="9">
        <f t="shared" si="50"/>
        <v>-8258.683864712366</v>
      </c>
      <c r="K205" s="21">
        <f t="shared" si="50"/>
        <v>54.11499697522959</v>
      </c>
      <c r="L205" s="20"/>
      <c r="M205" s="9"/>
      <c r="V205" s="124"/>
      <c r="Y205" s="124"/>
    </row>
    <row r="206" spans="1:25" ht="15" customHeight="1" thickBot="1">
      <c r="A206" s="26"/>
      <c r="B206" s="27"/>
      <c r="C206" s="28"/>
      <c r="D206" s="27"/>
      <c r="E206" s="25"/>
      <c r="F206" s="92"/>
      <c r="G206" s="9"/>
      <c r="H206" s="9"/>
      <c r="I206" s="24"/>
      <c r="J206" s="9"/>
      <c r="K206" s="10"/>
      <c r="L206" s="9"/>
      <c r="M206" s="9"/>
      <c r="V206" s="124"/>
      <c r="Y206" s="124"/>
    </row>
    <row r="207" spans="1:25" ht="15" customHeight="1" thickBot="1">
      <c r="A207" s="60" t="s">
        <v>98</v>
      </c>
      <c r="B207" s="29">
        <f aca="true" t="shared" si="51" ref="B207:K207">B203+B205+B9</f>
        <v>-19375.61162745453</v>
      </c>
      <c r="C207" s="61">
        <f t="shared" si="51"/>
        <v>-39044.862469845284</v>
      </c>
      <c r="D207" s="29">
        <f t="shared" si="51"/>
        <v>-220433.73080803806</v>
      </c>
      <c r="E207" s="29">
        <f t="shared" si="51"/>
        <v>-33104.146872311576</v>
      </c>
      <c r="F207" s="61">
        <f t="shared" si="51"/>
        <v>27957.072155867078</v>
      </c>
      <c r="G207" s="29">
        <f t="shared" si="51"/>
        <v>-1549.3271987455503</v>
      </c>
      <c r="H207" s="179">
        <f t="shared" si="51"/>
        <v>-89339.18065160105</v>
      </c>
      <c r="I207" s="168">
        <f t="shared" si="51"/>
        <v>437081.32362084574</v>
      </c>
      <c r="J207" s="179">
        <f t="shared" si="51"/>
        <v>-101204.99897487403</v>
      </c>
      <c r="K207" s="168">
        <f t="shared" si="51"/>
        <v>2167.121888453303</v>
      </c>
      <c r="L207" s="168"/>
      <c r="M207" s="172"/>
      <c r="V207" s="124"/>
      <c r="Y207" s="124"/>
    </row>
    <row r="208" spans="1:25" ht="15" customHeight="1" thickBot="1">
      <c r="A208" s="60"/>
      <c r="B208" s="29"/>
      <c r="C208" s="61"/>
      <c r="D208" s="29"/>
      <c r="E208" s="61"/>
      <c r="F208" s="67"/>
      <c r="G208" s="29"/>
      <c r="H208" s="29"/>
      <c r="I208" s="67"/>
      <c r="J208" s="29"/>
      <c r="K208" s="61"/>
      <c r="L208" s="29"/>
      <c r="M208" s="29"/>
      <c r="S208" s="156"/>
      <c r="V208" s="124"/>
      <c r="Y208" s="124"/>
    </row>
    <row r="209" spans="1:25" ht="15" customHeight="1" thickBot="1">
      <c r="A209" s="23" t="s">
        <v>140</v>
      </c>
      <c r="B209" s="24">
        <f aca="true" t="shared" si="52" ref="B209:K209">B5+B207</f>
        <v>1111692.1683725454</v>
      </c>
      <c r="C209" s="25">
        <f t="shared" si="52"/>
        <v>1072647.3059027002</v>
      </c>
      <c r="D209" s="142">
        <f t="shared" si="52"/>
        <v>852213.5750946621</v>
      </c>
      <c r="E209" s="142">
        <f t="shared" si="52"/>
        <v>819109.4282223505</v>
      </c>
      <c r="F209" s="25">
        <f t="shared" si="52"/>
        <v>847066.5003782177</v>
      </c>
      <c r="G209" s="24">
        <f t="shared" si="52"/>
        <v>845517.1731794721</v>
      </c>
      <c r="H209" s="24">
        <f t="shared" si="52"/>
        <v>756177.992527871</v>
      </c>
      <c r="I209" s="25">
        <f>I5+I207-0.01</f>
        <v>1193259.3061487167</v>
      </c>
      <c r="J209" s="24">
        <f t="shared" si="52"/>
        <v>1092054.3071738426</v>
      </c>
      <c r="K209" s="180">
        <f t="shared" si="52"/>
        <v>1094221.429062296</v>
      </c>
      <c r="L209" s="24"/>
      <c r="M209" s="171"/>
      <c r="S209" s="156"/>
      <c r="V209" s="124"/>
      <c r="Y209" s="124"/>
    </row>
    <row r="210" spans="1:25" ht="15" customHeight="1" thickBot="1">
      <c r="A210" s="23"/>
      <c r="B210" s="24"/>
      <c r="C210" s="92"/>
      <c r="D210" s="29"/>
      <c r="E210" s="61"/>
      <c r="F210" s="61"/>
      <c r="G210" s="29"/>
      <c r="H210" s="29"/>
      <c r="I210" s="76"/>
      <c r="J210" s="29"/>
      <c r="K210" s="76"/>
      <c r="L210" s="29"/>
      <c r="M210" s="29"/>
      <c r="S210" s="156"/>
      <c r="V210" s="124"/>
      <c r="Y210" s="124"/>
    </row>
    <row r="211" spans="1:25" ht="15" customHeight="1" thickBot="1">
      <c r="A211" s="161" t="s">
        <v>155</v>
      </c>
      <c r="B211" s="162">
        <f aca="true" t="shared" si="53" ref="B211:K211">B209-B7</f>
        <v>949692.1683725454</v>
      </c>
      <c r="C211" s="162">
        <f t="shared" si="53"/>
        <v>910647.3059027002</v>
      </c>
      <c r="D211" s="162">
        <f t="shared" si="53"/>
        <v>690213.5750946621</v>
      </c>
      <c r="E211" s="162">
        <f t="shared" si="53"/>
        <v>657109.4282223505</v>
      </c>
      <c r="F211" s="162">
        <f t="shared" si="53"/>
        <v>685066.5003782177</v>
      </c>
      <c r="G211" s="162">
        <f t="shared" si="53"/>
        <v>683517.1731794721</v>
      </c>
      <c r="H211" s="162">
        <f t="shared" si="53"/>
        <v>594177.992527871</v>
      </c>
      <c r="I211" s="162">
        <f t="shared" si="53"/>
        <v>1031259.3061487167</v>
      </c>
      <c r="J211" s="162">
        <f t="shared" si="53"/>
        <v>930054.3071738426</v>
      </c>
      <c r="K211" s="162">
        <f t="shared" si="53"/>
        <v>932221.4290622959</v>
      </c>
      <c r="L211" s="162"/>
      <c r="M211" s="162"/>
      <c r="S211" s="156"/>
      <c r="V211" s="124"/>
      <c r="Y211" s="124"/>
    </row>
    <row r="212" spans="2:25" ht="15" customHeight="1">
      <c r="B212" s="130"/>
      <c r="C212" s="130"/>
      <c r="D212" s="130"/>
      <c r="E212" s="130"/>
      <c r="F212" s="130"/>
      <c r="G212" s="130"/>
      <c r="H212" s="130"/>
      <c r="S212" s="156"/>
      <c r="V212" s="124"/>
      <c r="Y212" s="124"/>
    </row>
    <row r="213" spans="1:25" ht="15" customHeight="1">
      <c r="A213" s="225" t="s">
        <v>187</v>
      </c>
      <c r="B213" s="226"/>
      <c r="C213" s="130"/>
      <c r="D213" s="130"/>
      <c r="E213" s="130"/>
      <c r="F213" s="130"/>
      <c r="G213" s="130"/>
      <c r="H213" s="130"/>
      <c r="S213" s="156"/>
      <c r="V213" s="124"/>
      <c r="Y213" s="124"/>
    </row>
    <row r="214" spans="1:25" ht="15" customHeight="1">
      <c r="A214" s="214" t="s">
        <v>176</v>
      </c>
      <c r="B214" s="215">
        <v>1092054.31</v>
      </c>
      <c r="C214" s="130"/>
      <c r="D214" s="130"/>
      <c r="E214" s="130"/>
      <c r="F214" s="130"/>
      <c r="G214" s="130"/>
      <c r="H214" s="130"/>
      <c r="S214" s="156"/>
      <c r="V214" s="124"/>
      <c r="Y214" s="124"/>
    </row>
    <row r="215" spans="1:25" ht="15" customHeight="1">
      <c r="A215" s="214"/>
      <c r="B215" s="215"/>
      <c r="C215" s="130"/>
      <c r="D215" s="86"/>
      <c r="E215" s="86"/>
      <c r="F215" s="130"/>
      <c r="G215" s="130"/>
      <c r="H215" s="130"/>
      <c r="S215" s="156"/>
      <c r="Y215" s="124"/>
    </row>
    <row r="216" spans="1:25" ht="15" customHeight="1">
      <c r="A216" s="214" t="s">
        <v>177</v>
      </c>
      <c r="B216" s="215">
        <v>162000</v>
      </c>
      <c r="C216" s="130"/>
      <c r="D216" s="86"/>
      <c r="E216" s="86"/>
      <c r="F216" s="130"/>
      <c r="G216" s="130"/>
      <c r="H216" s="130"/>
      <c r="S216" s="156"/>
      <c r="Y216" s="124"/>
    </row>
    <row r="217" spans="1:25" ht="15" customHeight="1">
      <c r="A217" s="214" t="s">
        <v>142</v>
      </c>
      <c r="B217" s="215">
        <v>930054.31</v>
      </c>
      <c r="C217" s="130"/>
      <c r="D217" s="86"/>
      <c r="E217" s="86"/>
      <c r="F217" s="130"/>
      <c r="G217" s="130"/>
      <c r="H217" s="130"/>
      <c r="S217" s="156"/>
      <c r="Y217" s="124"/>
    </row>
    <row r="218" spans="1:25" ht="15" customHeight="1">
      <c r="A218" s="214" t="s">
        <v>178</v>
      </c>
      <c r="B218" s="215">
        <v>1488.09</v>
      </c>
      <c r="C218" s="130"/>
      <c r="D218" s="86"/>
      <c r="E218" s="86"/>
      <c r="F218" s="130"/>
      <c r="G218" s="130"/>
      <c r="H218" s="130"/>
      <c r="S218" s="156"/>
      <c r="Y218" s="124"/>
    </row>
    <row r="219" spans="1:19" ht="15" customHeight="1">
      <c r="A219" s="214"/>
      <c r="B219" s="215"/>
      <c r="C219" s="130"/>
      <c r="D219" s="86"/>
      <c r="E219" s="86"/>
      <c r="F219" s="130"/>
      <c r="G219" s="130"/>
      <c r="H219" s="130"/>
      <c r="S219" s="156"/>
    </row>
    <row r="220" spans="1:8" ht="15" customHeight="1">
      <c r="A220" s="214" t="s">
        <v>179</v>
      </c>
      <c r="B220" s="215">
        <f>SUM(B221:B222)</f>
        <v>2092165.73</v>
      </c>
      <c r="C220" s="130"/>
      <c r="D220" s="86"/>
      <c r="E220" s="86"/>
      <c r="F220" s="130"/>
      <c r="G220" s="130"/>
      <c r="H220" s="130"/>
    </row>
    <row r="221" spans="1:8" ht="15" customHeight="1">
      <c r="A221" s="214" t="s">
        <v>180</v>
      </c>
      <c r="B221" s="218">
        <v>1925432.73</v>
      </c>
      <c r="C221" s="130"/>
      <c r="D221" s="86"/>
      <c r="E221" s="86"/>
      <c r="F221" s="130"/>
      <c r="G221" s="130"/>
      <c r="H221" s="130"/>
    </row>
    <row r="222" spans="1:8" ht="15" customHeight="1">
      <c r="A222" s="214" t="s">
        <v>181</v>
      </c>
      <c r="B222" s="218">
        <v>166733</v>
      </c>
      <c r="C222" s="130"/>
      <c r="D222" s="86"/>
      <c r="E222" s="86"/>
      <c r="F222" s="130"/>
      <c r="G222" s="130"/>
      <c r="H222" s="130"/>
    </row>
    <row r="223" spans="1:8" ht="15" customHeight="1">
      <c r="A223" s="214"/>
      <c r="B223" s="215"/>
      <c r="C223" s="130"/>
      <c r="D223" s="86"/>
      <c r="E223" s="86"/>
      <c r="F223" s="130"/>
      <c r="G223" s="130"/>
      <c r="H223" s="130"/>
    </row>
    <row r="224" spans="1:8" ht="15" customHeight="1">
      <c r="A224" s="214" t="s">
        <v>182</v>
      </c>
      <c r="B224" s="215">
        <f>SUM(B225:B226)</f>
        <v>2091486.7000000002</v>
      </c>
      <c r="C224" s="130"/>
      <c r="D224" s="86"/>
      <c r="E224" s="86"/>
      <c r="F224" s="130"/>
      <c r="G224" s="130"/>
      <c r="H224" s="130"/>
    </row>
    <row r="225" spans="1:8" ht="15" customHeight="1">
      <c r="A225" s="214" t="s">
        <v>183</v>
      </c>
      <c r="B225" s="218">
        <v>1924807.81</v>
      </c>
      <c r="C225" s="130"/>
      <c r="D225" s="86"/>
      <c r="E225" s="86"/>
      <c r="F225" s="130"/>
      <c r="G225" s="130"/>
      <c r="H225" s="130"/>
    </row>
    <row r="226" spans="1:24" ht="15" customHeight="1">
      <c r="A226" s="214" t="s">
        <v>184</v>
      </c>
      <c r="B226" s="218">
        <v>166678.89</v>
      </c>
      <c r="C226" s="130"/>
      <c r="D226" s="130"/>
      <c r="E226" s="130"/>
      <c r="F226" s="130"/>
      <c r="G226" s="130"/>
      <c r="H226" s="130"/>
      <c r="X226" s="156"/>
    </row>
    <row r="227" spans="1:24" ht="15" customHeight="1">
      <c r="A227" s="214" t="s">
        <v>130</v>
      </c>
      <c r="B227" s="215"/>
      <c r="C227" s="130"/>
      <c r="D227" s="130"/>
      <c r="E227" s="130"/>
      <c r="F227" s="130"/>
      <c r="G227" s="130"/>
      <c r="H227" s="130"/>
      <c r="X227" s="156"/>
    </row>
    <row r="228" spans="1:24" ht="15" customHeight="1">
      <c r="A228" s="214" t="s">
        <v>185</v>
      </c>
      <c r="B228" s="215">
        <v>1094221.43</v>
      </c>
      <c r="C228" s="130"/>
      <c r="D228" s="130"/>
      <c r="E228" s="130"/>
      <c r="F228" s="130"/>
      <c r="G228" s="130"/>
      <c r="H228" s="130"/>
      <c r="X228" s="156"/>
    </row>
    <row r="229" spans="1:24" ht="15" customHeight="1">
      <c r="A229" s="216" t="s">
        <v>186</v>
      </c>
      <c r="B229" s="217">
        <v>932221.43</v>
      </c>
      <c r="C229" s="130"/>
      <c r="D229" s="130"/>
      <c r="E229" s="130"/>
      <c r="F229" s="130"/>
      <c r="G229" s="130"/>
      <c r="H229" s="130"/>
      <c r="X229" s="156"/>
    </row>
    <row r="230" spans="2:24" ht="15" customHeight="1">
      <c r="B230" s="130"/>
      <c r="C230" s="130"/>
      <c r="D230" s="130"/>
      <c r="E230" s="130"/>
      <c r="F230" s="130"/>
      <c r="G230" s="130"/>
      <c r="H230" s="130"/>
      <c r="X230" s="156"/>
    </row>
    <row r="231" spans="2:24" ht="15" customHeight="1">
      <c r="B231" s="130"/>
      <c r="C231" s="130"/>
      <c r="D231" s="130"/>
      <c r="E231" s="130"/>
      <c r="F231" s="130"/>
      <c r="G231" s="130"/>
      <c r="H231" s="130"/>
      <c r="X231" s="156"/>
    </row>
    <row r="232" spans="2:24" ht="15" customHeight="1">
      <c r="B232" s="130"/>
      <c r="C232" s="130"/>
      <c r="D232" s="130"/>
      <c r="E232" s="130"/>
      <c r="F232" s="130"/>
      <c r="G232" s="130"/>
      <c r="H232" s="130"/>
      <c r="X232" s="156"/>
    </row>
    <row r="233" spans="2:24" ht="15" customHeight="1">
      <c r="B233" s="130"/>
      <c r="C233" s="130"/>
      <c r="D233" s="130"/>
      <c r="E233" s="130"/>
      <c r="F233" s="130"/>
      <c r="G233" s="130"/>
      <c r="H233" s="130"/>
      <c r="X233" s="156"/>
    </row>
    <row r="234" spans="2:24" ht="15" customHeight="1">
      <c r="B234" s="130"/>
      <c r="C234" s="130"/>
      <c r="D234" s="130"/>
      <c r="E234" s="130"/>
      <c r="F234" s="130"/>
      <c r="G234" s="130"/>
      <c r="H234" s="130"/>
      <c r="X234" s="156"/>
    </row>
    <row r="235" spans="2:24" ht="15" customHeight="1">
      <c r="B235" s="130"/>
      <c r="C235" s="130"/>
      <c r="D235" s="130"/>
      <c r="E235" s="130"/>
      <c r="F235" s="130"/>
      <c r="G235" s="130"/>
      <c r="H235" s="130"/>
      <c r="X235" s="156"/>
    </row>
    <row r="236" spans="2:24" ht="15" customHeight="1">
      <c r="B236" s="130"/>
      <c r="C236" s="130"/>
      <c r="D236" s="130"/>
      <c r="E236" s="130"/>
      <c r="F236" s="130"/>
      <c r="G236" s="130"/>
      <c r="H236" s="130"/>
      <c r="X236" s="156"/>
    </row>
    <row r="237" spans="2:24" ht="15" customHeight="1">
      <c r="B237" s="130"/>
      <c r="C237" s="130"/>
      <c r="D237" s="130"/>
      <c r="E237" s="130"/>
      <c r="F237" s="130"/>
      <c r="G237" s="130"/>
      <c r="H237" s="130"/>
      <c r="X237" s="156"/>
    </row>
    <row r="238" spans="2:24" ht="15" customHeight="1">
      <c r="B238" s="130"/>
      <c r="C238" s="130"/>
      <c r="D238" s="130"/>
      <c r="E238" s="130"/>
      <c r="F238" s="130"/>
      <c r="G238" s="130"/>
      <c r="H238" s="130"/>
      <c r="X238" s="156"/>
    </row>
    <row r="239" spans="2:24" ht="15" customHeight="1">
      <c r="B239" s="130"/>
      <c r="C239" s="130"/>
      <c r="D239" s="130"/>
      <c r="E239" s="130"/>
      <c r="F239" s="130"/>
      <c r="G239" s="130"/>
      <c r="H239" s="130"/>
      <c r="X239" s="156"/>
    </row>
    <row r="240" spans="2:24" ht="15" customHeight="1">
      <c r="B240" s="130"/>
      <c r="C240" s="130"/>
      <c r="D240" s="130"/>
      <c r="E240" s="130"/>
      <c r="F240" s="130"/>
      <c r="G240" s="130"/>
      <c r="H240" s="130"/>
      <c r="X240" s="156"/>
    </row>
    <row r="241" spans="2:8" ht="15" customHeight="1">
      <c r="B241" s="130"/>
      <c r="C241" s="130"/>
      <c r="D241" s="130"/>
      <c r="E241" s="130"/>
      <c r="F241" s="130"/>
      <c r="G241" s="130"/>
      <c r="H241" s="130"/>
    </row>
    <row r="242" spans="2:8" ht="15" customHeight="1">
      <c r="B242" s="130"/>
      <c r="C242" s="130"/>
      <c r="D242" s="130"/>
      <c r="E242" s="130"/>
      <c r="F242" s="130"/>
      <c r="G242" s="130"/>
      <c r="H242" s="130"/>
    </row>
    <row r="243" spans="2:8" ht="15" customHeight="1">
      <c r="B243" s="130"/>
      <c r="C243" s="130"/>
      <c r="D243" s="130"/>
      <c r="E243" s="130"/>
      <c r="F243" s="130"/>
      <c r="G243" s="130"/>
      <c r="H243" s="130"/>
    </row>
    <row r="244" spans="2:8" ht="15" customHeight="1">
      <c r="B244" s="130"/>
      <c r="C244" s="130"/>
      <c r="D244" s="130"/>
      <c r="E244" s="130"/>
      <c r="F244" s="130"/>
      <c r="G244" s="130"/>
      <c r="H244" s="130"/>
    </row>
    <row r="245" spans="2:8" ht="15" customHeight="1">
      <c r="B245" s="130"/>
      <c r="C245" s="130"/>
      <c r="D245" s="130"/>
      <c r="E245" s="130"/>
      <c r="F245" s="130"/>
      <c r="G245" s="130"/>
      <c r="H245" s="130"/>
    </row>
    <row r="246" spans="2:8" ht="15" customHeight="1">
      <c r="B246" s="130"/>
      <c r="C246" s="130"/>
      <c r="D246" s="130"/>
      <c r="E246" s="130"/>
      <c r="F246" s="130"/>
      <c r="G246" s="130"/>
      <c r="H246" s="130"/>
    </row>
    <row r="247" spans="2:8" ht="15" customHeight="1">
      <c r="B247" s="130"/>
      <c r="C247" s="130"/>
      <c r="D247" s="130"/>
      <c r="E247" s="130"/>
      <c r="F247" s="130"/>
      <c r="G247" s="130"/>
      <c r="H247" s="130"/>
    </row>
    <row r="248" spans="2:8" ht="15" customHeight="1">
      <c r="B248" s="130"/>
      <c r="C248" s="130"/>
      <c r="D248" s="130"/>
      <c r="E248" s="130"/>
      <c r="F248" s="130"/>
      <c r="G248" s="130"/>
      <c r="H248" s="130"/>
    </row>
    <row r="249" spans="2:8" ht="15" customHeight="1">
      <c r="B249" s="130"/>
      <c r="C249" s="130"/>
      <c r="D249" s="130"/>
      <c r="E249" s="130"/>
      <c r="F249" s="130"/>
      <c r="G249" s="130"/>
      <c r="H249" s="130"/>
    </row>
    <row r="250" spans="2:8" ht="15" customHeight="1">
      <c r="B250" s="130"/>
      <c r="C250" s="130"/>
      <c r="D250" s="130"/>
      <c r="E250" s="130"/>
      <c r="F250" s="130"/>
      <c r="G250" s="130"/>
      <c r="H250" s="130"/>
    </row>
    <row r="251" spans="2:8" ht="15" customHeight="1">
      <c r="B251" s="130"/>
      <c r="C251" s="130"/>
      <c r="D251" s="130"/>
      <c r="E251" s="130"/>
      <c r="F251" s="130"/>
      <c r="G251" s="130"/>
      <c r="H251" s="130"/>
    </row>
    <row r="252" spans="2:8" ht="15" customHeight="1">
      <c r="B252" s="130"/>
      <c r="C252" s="130"/>
      <c r="D252" s="130"/>
      <c r="E252" s="130"/>
      <c r="F252" s="130"/>
      <c r="G252" s="130"/>
      <c r="H252" s="130"/>
    </row>
    <row r="253" spans="2:8" ht="15" customHeight="1">
      <c r="B253" s="130"/>
      <c r="C253" s="130"/>
      <c r="D253" s="130"/>
      <c r="E253" s="130"/>
      <c r="F253" s="130"/>
      <c r="G253" s="130"/>
      <c r="H253" s="130"/>
    </row>
    <row r="254" spans="2:8" ht="15" customHeight="1">
      <c r="B254" s="130"/>
      <c r="C254" s="130"/>
      <c r="D254" s="130"/>
      <c r="E254" s="130"/>
      <c r="F254" s="130"/>
      <c r="G254" s="130"/>
      <c r="H254" s="130"/>
    </row>
    <row r="255" spans="2:8" ht="15" customHeight="1">
      <c r="B255" s="130"/>
      <c r="C255" s="130"/>
      <c r="D255" s="130"/>
      <c r="E255" s="130"/>
      <c r="F255" s="130"/>
      <c r="G255" s="130"/>
      <c r="H255" s="130"/>
    </row>
    <row r="256" spans="2:8" ht="15" customHeight="1">
      <c r="B256" s="130"/>
      <c r="C256" s="130"/>
      <c r="D256" s="130"/>
      <c r="E256" s="130"/>
      <c r="F256" s="130"/>
      <c r="G256" s="130"/>
      <c r="H256" s="130"/>
    </row>
    <row r="257" spans="2:8" ht="15" customHeight="1">
      <c r="B257" s="130"/>
      <c r="C257" s="130"/>
      <c r="D257" s="130"/>
      <c r="E257" s="130"/>
      <c r="F257" s="130"/>
      <c r="G257" s="130"/>
      <c r="H257" s="130"/>
    </row>
    <row r="258" spans="2:8" ht="15" customHeight="1">
      <c r="B258" s="130"/>
      <c r="C258" s="130"/>
      <c r="D258" s="130"/>
      <c r="E258" s="130"/>
      <c r="F258" s="130"/>
      <c r="G258" s="130"/>
      <c r="H258" s="130"/>
    </row>
    <row r="259" spans="2:8" ht="15" customHeight="1">
      <c r="B259" s="130"/>
      <c r="C259" s="130"/>
      <c r="D259" s="130"/>
      <c r="E259" s="130"/>
      <c r="F259" s="130"/>
      <c r="G259" s="130"/>
      <c r="H259" s="130"/>
    </row>
    <row r="260" spans="2:8" ht="15" customHeight="1">
      <c r="B260" s="130"/>
      <c r="C260" s="130"/>
      <c r="D260" s="130"/>
      <c r="E260" s="130"/>
      <c r="F260" s="130"/>
      <c r="G260" s="130"/>
      <c r="H260" s="130"/>
    </row>
    <row r="261" spans="2:8" ht="15" customHeight="1">
      <c r="B261" s="130"/>
      <c r="C261" s="130"/>
      <c r="D261" s="130"/>
      <c r="E261" s="130"/>
      <c r="F261" s="130"/>
      <c r="G261" s="130"/>
      <c r="H261" s="130"/>
    </row>
    <row r="262" spans="2:8" ht="15" customHeight="1">
      <c r="B262" s="130"/>
      <c r="C262" s="130"/>
      <c r="D262" s="130"/>
      <c r="E262" s="130"/>
      <c r="F262" s="130"/>
      <c r="G262" s="130"/>
      <c r="H262" s="130"/>
    </row>
    <row r="263" spans="2:8" ht="15" customHeight="1">
      <c r="B263" s="130"/>
      <c r="C263" s="130"/>
      <c r="D263" s="130"/>
      <c r="E263" s="130"/>
      <c r="F263" s="130"/>
      <c r="G263" s="130"/>
      <c r="H263" s="130"/>
    </row>
    <row r="264" spans="2:8" ht="15" customHeight="1">
      <c r="B264" s="130"/>
      <c r="C264" s="130"/>
      <c r="D264" s="130"/>
      <c r="E264" s="130"/>
      <c r="F264" s="130"/>
      <c r="G264" s="130"/>
      <c r="H264" s="130"/>
    </row>
    <row r="265" spans="2:8" ht="12.75" customHeight="1">
      <c r="B265" s="130"/>
      <c r="C265" s="130"/>
      <c r="D265" s="130"/>
      <c r="E265" s="130"/>
      <c r="F265" s="130"/>
      <c r="G265" s="130"/>
      <c r="H265" s="130"/>
    </row>
    <row r="266" spans="2:8" ht="12.75" customHeight="1">
      <c r="B266" s="130"/>
      <c r="C266" s="130"/>
      <c r="D266" s="130"/>
      <c r="E266" s="130"/>
      <c r="F266" s="130"/>
      <c r="G266" s="130"/>
      <c r="H266" s="130"/>
    </row>
    <row r="267" spans="2:8" ht="12.75" customHeight="1">
      <c r="B267" s="130"/>
      <c r="C267" s="130"/>
      <c r="D267" s="130"/>
      <c r="E267" s="130"/>
      <c r="F267" s="130"/>
      <c r="G267" s="130"/>
      <c r="H267" s="130"/>
    </row>
    <row r="268" spans="2:8" ht="12.75" customHeight="1">
      <c r="B268" s="130"/>
      <c r="C268" s="130"/>
      <c r="D268" s="130"/>
      <c r="E268" s="130"/>
      <c r="F268" s="130"/>
      <c r="G268" s="130"/>
      <c r="H268" s="130"/>
    </row>
    <row r="269" spans="2:8" ht="12.75" customHeight="1">
      <c r="B269" s="130"/>
      <c r="C269" s="130"/>
      <c r="D269" s="130"/>
      <c r="E269" s="130"/>
      <c r="F269" s="130"/>
      <c r="G269" s="130"/>
      <c r="H269" s="130"/>
    </row>
    <row r="270" spans="2:8" ht="12.75" customHeight="1">
      <c r="B270" s="130"/>
      <c r="C270" s="130"/>
      <c r="D270" s="130"/>
      <c r="E270" s="130"/>
      <c r="F270" s="130"/>
      <c r="G270" s="130"/>
      <c r="H270" s="130"/>
    </row>
    <row r="271" spans="2:8" ht="12.75" customHeight="1">
      <c r="B271" s="130"/>
      <c r="C271" s="130"/>
      <c r="D271" s="130"/>
      <c r="E271" s="130"/>
      <c r="F271" s="130"/>
      <c r="G271" s="130"/>
      <c r="H271" s="130"/>
    </row>
    <row r="272" spans="2:8" ht="12.75" customHeight="1">
      <c r="B272" s="130"/>
      <c r="C272" s="130"/>
      <c r="D272" s="130"/>
      <c r="E272" s="130"/>
      <c r="F272" s="130"/>
      <c r="G272" s="130"/>
      <c r="H272" s="130"/>
    </row>
    <row r="273" spans="2:8" ht="12.75" customHeight="1">
      <c r="B273" s="130"/>
      <c r="C273" s="130"/>
      <c r="D273" s="130"/>
      <c r="E273" s="130"/>
      <c r="F273" s="130"/>
      <c r="G273" s="130"/>
      <c r="H273" s="130"/>
    </row>
    <row r="274" spans="2:8" ht="12.75" customHeight="1">
      <c r="B274" s="130"/>
      <c r="C274" s="130"/>
      <c r="D274" s="130"/>
      <c r="E274" s="130"/>
      <c r="F274" s="130"/>
      <c r="G274" s="130"/>
      <c r="H274" s="130"/>
    </row>
    <row r="275" spans="2:8" ht="12.75" customHeight="1">
      <c r="B275" s="130"/>
      <c r="C275" s="130"/>
      <c r="D275" s="130"/>
      <c r="E275" s="130"/>
      <c r="F275" s="130"/>
      <c r="G275" s="130"/>
      <c r="H275" s="130"/>
    </row>
    <row r="276" spans="2:8" ht="12.75" customHeight="1">
      <c r="B276" s="130"/>
      <c r="C276" s="130"/>
      <c r="D276" s="130"/>
      <c r="E276" s="130"/>
      <c r="F276" s="130"/>
      <c r="G276" s="130"/>
      <c r="H276" s="130"/>
    </row>
    <row r="277" spans="2:8" ht="12.75" customHeight="1">
      <c r="B277" s="130"/>
      <c r="C277" s="130"/>
      <c r="D277" s="130"/>
      <c r="E277" s="130"/>
      <c r="F277" s="130"/>
      <c r="G277" s="130"/>
      <c r="H277" s="130"/>
    </row>
    <row r="278" spans="2:8" ht="12.75" customHeight="1">
      <c r="B278" s="130"/>
      <c r="C278" s="130"/>
      <c r="D278" s="130"/>
      <c r="E278" s="130"/>
      <c r="F278" s="130"/>
      <c r="G278" s="130"/>
      <c r="H278" s="130"/>
    </row>
    <row r="279" spans="2:8" ht="12.75" customHeight="1">
      <c r="B279" s="130"/>
      <c r="C279" s="130"/>
      <c r="D279" s="130"/>
      <c r="E279" s="130"/>
      <c r="F279" s="130"/>
      <c r="G279" s="130"/>
      <c r="H279" s="130"/>
    </row>
    <row r="280" spans="2:8" ht="12.75" customHeight="1">
      <c r="B280" s="130"/>
      <c r="C280" s="130"/>
      <c r="D280" s="130"/>
      <c r="E280" s="130"/>
      <c r="F280" s="130"/>
      <c r="G280" s="130"/>
      <c r="H280" s="130"/>
    </row>
    <row r="281" spans="2:8" ht="12.75" customHeight="1">
      <c r="B281" s="130"/>
      <c r="C281" s="130"/>
      <c r="D281" s="130"/>
      <c r="E281" s="130"/>
      <c r="F281" s="130"/>
      <c r="G281" s="130"/>
      <c r="H281" s="130"/>
    </row>
    <row r="282" spans="2:8" ht="12.75" customHeight="1">
      <c r="B282" s="130"/>
      <c r="C282" s="130"/>
      <c r="D282" s="130"/>
      <c r="E282" s="130"/>
      <c r="F282" s="130"/>
      <c r="G282" s="130"/>
      <c r="H282" s="130"/>
    </row>
    <row r="283" spans="2:8" ht="12.75" customHeight="1">
      <c r="B283" s="130"/>
      <c r="C283" s="130"/>
      <c r="D283" s="130"/>
      <c r="E283" s="130"/>
      <c r="F283" s="130"/>
      <c r="G283" s="130"/>
      <c r="H283" s="130"/>
    </row>
    <row r="284" spans="2:8" ht="12.75" customHeight="1">
      <c r="B284" s="130"/>
      <c r="C284" s="130"/>
      <c r="D284" s="130"/>
      <c r="E284" s="130"/>
      <c r="F284" s="130"/>
      <c r="G284" s="130"/>
      <c r="H284" s="130"/>
    </row>
    <row r="285" spans="2:8" ht="12.75" customHeight="1">
      <c r="B285" s="130"/>
      <c r="C285" s="130"/>
      <c r="D285" s="130"/>
      <c r="E285" s="130"/>
      <c r="F285" s="130"/>
      <c r="G285" s="130"/>
      <c r="H285" s="130"/>
    </row>
    <row r="286" spans="2:8" ht="12.75" customHeight="1">
      <c r="B286" s="130"/>
      <c r="C286" s="130"/>
      <c r="D286" s="130"/>
      <c r="E286" s="130"/>
      <c r="F286" s="130"/>
      <c r="G286" s="130"/>
      <c r="H286" s="130"/>
    </row>
    <row r="287" spans="2:8" ht="12.75" customHeight="1">
      <c r="B287" s="130"/>
      <c r="C287" s="130"/>
      <c r="D287" s="130"/>
      <c r="E287" s="130"/>
      <c r="F287" s="130"/>
      <c r="G287" s="130"/>
      <c r="H287" s="130"/>
    </row>
    <row r="288" spans="2:8" ht="12.75" customHeight="1">
      <c r="B288" s="130"/>
      <c r="C288" s="130"/>
      <c r="D288" s="130"/>
      <c r="E288" s="130"/>
      <c r="F288" s="130"/>
      <c r="G288" s="130"/>
      <c r="H288" s="130"/>
    </row>
    <row r="289" spans="2:8" ht="12.75" customHeight="1">
      <c r="B289" s="130"/>
      <c r="C289" s="130"/>
      <c r="D289" s="130"/>
      <c r="E289" s="130"/>
      <c r="F289" s="130"/>
      <c r="G289" s="130"/>
      <c r="H289" s="130"/>
    </row>
    <row r="290" spans="2:8" ht="12.75" customHeight="1">
      <c r="B290" s="130"/>
      <c r="C290" s="130"/>
      <c r="D290" s="130"/>
      <c r="E290" s="130"/>
      <c r="F290" s="130"/>
      <c r="G290" s="130"/>
      <c r="H290" s="130"/>
    </row>
    <row r="291" spans="2:8" ht="12.75" customHeight="1">
      <c r="B291" s="130"/>
      <c r="C291" s="130"/>
      <c r="D291" s="130"/>
      <c r="E291" s="130"/>
      <c r="F291" s="130"/>
      <c r="G291" s="130"/>
      <c r="H291" s="130"/>
    </row>
    <row r="292" spans="2:8" ht="12.75" customHeight="1">
      <c r="B292" s="130"/>
      <c r="C292" s="130"/>
      <c r="D292" s="130"/>
      <c r="E292" s="130"/>
      <c r="F292" s="130"/>
      <c r="G292" s="130"/>
      <c r="H292" s="130"/>
    </row>
    <row r="293" spans="2:8" ht="12.75" customHeight="1">
      <c r="B293" s="130"/>
      <c r="C293" s="130"/>
      <c r="D293" s="130"/>
      <c r="E293" s="130"/>
      <c r="F293" s="130"/>
      <c r="G293" s="130"/>
      <c r="H293" s="130"/>
    </row>
    <row r="294" spans="2:8" ht="12.75" customHeight="1">
      <c r="B294" s="130"/>
      <c r="C294" s="130"/>
      <c r="D294" s="130"/>
      <c r="E294" s="130"/>
      <c r="F294" s="130"/>
      <c r="G294" s="130"/>
      <c r="H294" s="130"/>
    </row>
    <row r="295" spans="2:8" ht="12.75" customHeight="1">
      <c r="B295" s="130"/>
      <c r="C295" s="130"/>
      <c r="D295" s="130"/>
      <c r="E295" s="130"/>
      <c r="F295" s="130"/>
      <c r="G295" s="130"/>
      <c r="H295" s="130"/>
    </row>
    <row r="296" spans="2:8" ht="12.75" customHeight="1">
      <c r="B296" s="130"/>
      <c r="C296" s="130"/>
      <c r="D296" s="130"/>
      <c r="E296" s="130"/>
      <c r="F296" s="130"/>
      <c r="G296" s="130"/>
      <c r="H296" s="130"/>
    </row>
    <row r="297" spans="2:8" ht="12.75" customHeight="1">
      <c r="B297" s="130"/>
      <c r="C297" s="130"/>
      <c r="D297" s="130"/>
      <c r="E297" s="130"/>
      <c r="F297" s="130"/>
      <c r="G297" s="130"/>
      <c r="H297" s="130"/>
    </row>
    <row r="298" spans="2:8" ht="12.75" customHeight="1">
      <c r="B298" s="130"/>
      <c r="C298" s="130"/>
      <c r="D298" s="130"/>
      <c r="E298" s="130"/>
      <c r="F298" s="130"/>
      <c r="G298" s="130"/>
      <c r="H298" s="130"/>
    </row>
    <row r="299" spans="2:8" ht="12.75" customHeight="1">
      <c r="B299" s="130"/>
      <c r="C299" s="130"/>
      <c r="D299" s="130"/>
      <c r="E299" s="130"/>
      <c r="F299" s="130"/>
      <c r="G299" s="130"/>
      <c r="H299" s="130"/>
    </row>
    <row r="300" spans="2:8" ht="12.75" customHeight="1">
      <c r="B300" s="130"/>
      <c r="C300" s="130"/>
      <c r="D300" s="130"/>
      <c r="E300" s="130"/>
      <c r="F300" s="130"/>
      <c r="G300" s="130"/>
      <c r="H300" s="130"/>
    </row>
    <row r="301" spans="2:8" ht="12.75" customHeight="1">
      <c r="B301" s="130"/>
      <c r="C301" s="130"/>
      <c r="D301" s="130"/>
      <c r="E301" s="130"/>
      <c r="F301" s="130"/>
      <c r="G301" s="130"/>
      <c r="H301" s="130"/>
    </row>
    <row r="302" spans="2:8" ht="12.75" customHeight="1">
      <c r="B302" s="130"/>
      <c r="C302" s="130"/>
      <c r="D302" s="130"/>
      <c r="E302" s="130"/>
      <c r="F302" s="130"/>
      <c r="G302" s="130"/>
      <c r="H302" s="130"/>
    </row>
    <row r="303" spans="2:8" ht="12.75" customHeight="1">
      <c r="B303" s="130"/>
      <c r="C303" s="130"/>
      <c r="D303" s="130"/>
      <c r="E303" s="130"/>
      <c r="F303" s="130"/>
      <c r="G303" s="130"/>
      <c r="H303" s="130"/>
    </row>
    <row r="304" spans="2:8" ht="12.75" customHeight="1">
      <c r="B304" s="130"/>
      <c r="C304" s="130"/>
      <c r="D304" s="130"/>
      <c r="E304" s="130"/>
      <c r="F304" s="130"/>
      <c r="G304" s="130"/>
      <c r="H304" s="130"/>
    </row>
    <row r="305" spans="2:8" ht="12.75" customHeight="1">
      <c r="B305" s="130"/>
      <c r="C305" s="130"/>
      <c r="D305" s="130"/>
      <c r="E305" s="130"/>
      <c r="F305" s="130"/>
      <c r="G305" s="130"/>
      <c r="H305" s="130"/>
    </row>
    <row r="306" spans="2:8" ht="12.75" customHeight="1">
      <c r="B306" s="130"/>
      <c r="C306" s="130"/>
      <c r="D306" s="130"/>
      <c r="E306" s="130"/>
      <c r="F306" s="130"/>
      <c r="G306" s="130"/>
      <c r="H306" s="130"/>
    </row>
    <row r="307" spans="2:8" ht="12.75" customHeight="1">
      <c r="B307" s="130"/>
      <c r="C307" s="130"/>
      <c r="D307" s="130"/>
      <c r="E307" s="130"/>
      <c r="F307" s="130"/>
      <c r="G307" s="130"/>
      <c r="H307" s="130"/>
    </row>
    <row r="308" spans="2:8" ht="12.75" customHeight="1">
      <c r="B308" s="130"/>
      <c r="C308" s="130"/>
      <c r="D308" s="130"/>
      <c r="E308" s="130"/>
      <c r="F308" s="130"/>
      <c r="G308" s="130"/>
      <c r="H308" s="130"/>
    </row>
    <row r="309" spans="2:8" ht="12.75" customHeight="1">
      <c r="B309" s="130"/>
      <c r="C309" s="130"/>
      <c r="D309" s="130"/>
      <c r="E309" s="130"/>
      <c r="F309" s="130"/>
      <c r="G309" s="130"/>
      <c r="H309" s="130"/>
    </row>
    <row r="310" spans="2:8" ht="12.75" customHeight="1">
      <c r="B310" s="130"/>
      <c r="C310" s="130"/>
      <c r="D310" s="130"/>
      <c r="E310" s="130"/>
      <c r="F310" s="130"/>
      <c r="G310" s="130"/>
      <c r="H310" s="130"/>
    </row>
    <row r="311" spans="2:8" ht="12.75" customHeight="1">
      <c r="B311" s="130"/>
      <c r="C311" s="130"/>
      <c r="D311" s="130"/>
      <c r="E311" s="130"/>
      <c r="F311" s="130"/>
      <c r="G311" s="130"/>
      <c r="H311" s="130"/>
    </row>
    <row r="312" spans="2:8" ht="12.75" customHeight="1">
      <c r="B312" s="130"/>
      <c r="C312" s="130"/>
      <c r="D312" s="130"/>
      <c r="E312" s="130"/>
      <c r="F312" s="130"/>
      <c r="G312" s="130"/>
      <c r="H312" s="130"/>
    </row>
    <row r="313" spans="2:8" ht="12.75" customHeight="1">
      <c r="B313" s="130"/>
      <c r="C313" s="130"/>
      <c r="D313" s="130"/>
      <c r="E313" s="130"/>
      <c r="F313" s="130"/>
      <c r="G313" s="130"/>
      <c r="H313" s="130"/>
    </row>
    <row r="314" spans="2:8" ht="12.75" customHeight="1">
      <c r="B314" s="130"/>
      <c r="C314" s="130"/>
      <c r="D314" s="130"/>
      <c r="E314" s="130"/>
      <c r="F314" s="130"/>
      <c r="G314" s="130"/>
      <c r="H314" s="130"/>
    </row>
    <row r="315" spans="2:8" ht="12.75" customHeight="1">
      <c r="B315" s="130"/>
      <c r="C315" s="130"/>
      <c r="D315" s="130"/>
      <c r="E315" s="130"/>
      <c r="F315" s="130"/>
      <c r="G315" s="130"/>
      <c r="H315" s="130"/>
    </row>
    <row r="316" spans="2:8" ht="12.75" customHeight="1">
      <c r="B316" s="130"/>
      <c r="C316" s="130"/>
      <c r="D316" s="130"/>
      <c r="E316" s="130"/>
      <c r="F316" s="130"/>
      <c r="G316" s="130"/>
      <c r="H316" s="130"/>
    </row>
    <row r="317" spans="2:8" ht="12.75" customHeight="1">
      <c r="B317" s="130"/>
      <c r="C317" s="130"/>
      <c r="D317" s="130"/>
      <c r="E317" s="130"/>
      <c r="F317" s="130"/>
      <c r="G317" s="130"/>
      <c r="H317" s="130"/>
    </row>
    <row r="318" spans="2:8" ht="12.75" customHeight="1">
      <c r="B318" s="130"/>
      <c r="C318" s="130"/>
      <c r="D318" s="130"/>
      <c r="E318" s="130"/>
      <c r="F318" s="130"/>
      <c r="G318" s="130"/>
      <c r="H318" s="130"/>
    </row>
    <row r="319" spans="2:8" ht="12.75" customHeight="1">
      <c r="B319" s="130"/>
      <c r="C319" s="130"/>
      <c r="D319" s="130"/>
      <c r="E319" s="130"/>
      <c r="F319" s="130"/>
      <c r="G319" s="130"/>
      <c r="H319" s="130"/>
    </row>
    <row r="320" spans="2:8" ht="12.75" customHeight="1">
      <c r="B320" s="130"/>
      <c r="C320" s="130"/>
      <c r="D320" s="130"/>
      <c r="E320" s="130"/>
      <c r="F320" s="130"/>
      <c r="G320" s="130"/>
      <c r="H320" s="130"/>
    </row>
    <row r="321" spans="2:8" ht="12.75" customHeight="1">
      <c r="B321" s="130"/>
      <c r="C321" s="130"/>
      <c r="D321" s="130"/>
      <c r="E321" s="130"/>
      <c r="F321" s="130"/>
      <c r="G321" s="130"/>
      <c r="H321" s="130"/>
    </row>
    <row r="322" spans="2:8" ht="12.75" customHeight="1">
      <c r="B322" s="130"/>
      <c r="C322" s="130"/>
      <c r="D322" s="130"/>
      <c r="E322" s="130"/>
      <c r="F322" s="130"/>
      <c r="G322" s="130"/>
      <c r="H322" s="130"/>
    </row>
    <row r="323" spans="2:8" ht="12.75" customHeight="1">
      <c r="B323" s="130"/>
      <c r="C323" s="130"/>
      <c r="D323" s="130"/>
      <c r="E323" s="130"/>
      <c r="F323" s="130"/>
      <c r="G323" s="130"/>
      <c r="H323" s="130"/>
    </row>
    <row r="324" spans="2:8" ht="12.75" customHeight="1">
      <c r="B324" s="130"/>
      <c r="C324" s="130"/>
      <c r="D324" s="130"/>
      <c r="E324" s="130"/>
      <c r="F324" s="130"/>
      <c r="G324" s="130"/>
      <c r="H324" s="130"/>
    </row>
    <row r="325" spans="2:8" ht="12.75" customHeight="1">
      <c r="B325" s="130"/>
      <c r="C325" s="130"/>
      <c r="D325" s="130"/>
      <c r="E325" s="130"/>
      <c r="F325" s="130"/>
      <c r="G325" s="130"/>
      <c r="H325" s="130"/>
    </row>
    <row r="326" spans="2:8" ht="12.75" customHeight="1">
      <c r="B326" s="130"/>
      <c r="C326" s="130"/>
      <c r="D326" s="130"/>
      <c r="E326" s="130"/>
      <c r="F326" s="130"/>
      <c r="G326" s="130"/>
      <c r="H326" s="130"/>
    </row>
    <row r="327" spans="2:8" ht="12.75" customHeight="1">
      <c r="B327" s="130"/>
      <c r="C327" s="130"/>
      <c r="D327" s="130"/>
      <c r="E327" s="130"/>
      <c r="F327" s="130"/>
      <c r="G327" s="130"/>
      <c r="H327" s="130"/>
    </row>
    <row r="328" spans="2:8" ht="12.75" customHeight="1">
      <c r="B328" s="130"/>
      <c r="C328" s="130"/>
      <c r="D328" s="130"/>
      <c r="E328" s="130"/>
      <c r="F328" s="130"/>
      <c r="G328" s="130"/>
      <c r="H328" s="130"/>
    </row>
    <row r="329" spans="2:8" ht="12.75" customHeight="1">
      <c r="B329" s="130"/>
      <c r="C329" s="130"/>
      <c r="D329" s="130"/>
      <c r="E329" s="130"/>
      <c r="F329" s="130"/>
      <c r="G329" s="130"/>
      <c r="H329" s="130"/>
    </row>
    <row r="330" spans="2:8" ht="12.75" customHeight="1">
      <c r="B330" s="130"/>
      <c r="C330" s="130"/>
      <c r="D330" s="130"/>
      <c r="E330" s="130"/>
      <c r="F330" s="130"/>
      <c r="G330" s="130"/>
      <c r="H330" s="130"/>
    </row>
    <row r="331" spans="2:8" ht="12.75" customHeight="1">
      <c r="B331" s="130"/>
      <c r="C331" s="130"/>
      <c r="D331" s="130"/>
      <c r="E331" s="130"/>
      <c r="F331" s="130"/>
      <c r="G331" s="130"/>
      <c r="H331" s="130"/>
    </row>
    <row r="332" spans="2:8" ht="12.75" customHeight="1">
      <c r="B332" s="130"/>
      <c r="C332" s="130"/>
      <c r="D332" s="130"/>
      <c r="E332" s="130"/>
      <c r="F332" s="130"/>
      <c r="G332" s="130"/>
      <c r="H332" s="130"/>
    </row>
    <row r="333" spans="2:8" ht="12.75" customHeight="1">
      <c r="B333" s="130"/>
      <c r="C333" s="130"/>
      <c r="D333" s="130"/>
      <c r="E333" s="130"/>
      <c r="F333" s="130"/>
      <c r="G333" s="130"/>
      <c r="H333" s="130"/>
    </row>
    <row r="334" spans="2:8" ht="12.75" customHeight="1">
      <c r="B334" s="130"/>
      <c r="C334" s="130"/>
      <c r="D334" s="130"/>
      <c r="E334" s="130"/>
      <c r="F334" s="130"/>
      <c r="G334" s="130"/>
      <c r="H334" s="130"/>
    </row>
    <row r="335" spans="2:8" ht="12.75" customHeight="1">
      <c r="B335" s="130"/>
      <c r="C335" s="130"/>
      <c r="D335" s="130"/>
      <c r="E335" s="130"/>
      <c r="F335" s="130"/>
      <c r="G335" s="130"/>
      <c r="H335" s="130"/>
    </row>
    <row r="336" spans="2:8" ht="12.75" customHeight="1">
      <c r="B336" s="130"/>
      <c r="C336" s="130"/>
      <c r="D336" s="130"/>
      <c r="E336" s="130"/>
      <c r="F336" s="130"/>
      <c r="G336" s="130"/>
      <c r="H336" s="130"/>
    </row>
    <row r="337" spans="2:8" ht="12.75" customHeight="1">
      <c r="B337" s="130"/>
      <c r="C337" s="130"/>
      <c r="D337" s="130"/>
      <c r="E337" s="130"/>
      <c r="F337" s="130"/>
      <c r="G337" s="130"/>
      <c r="H337" s="130"/>
    </row>
    <row r="338" spans="2:8" ht="12.75" customHeight="1">
      <c r="B338" s="130"/>
      <c r="C338" s="130"/>
      <c r="D338" s="130"/>
      <c r="E338" s="130"/>
      <c r="F338" s="130"/>
      <c r="G338" s="130"/>
      <c r="H338" s="130"/>
    </row>
    <row r="339" spans="2:8" ht="12.75" customHeight="1">
      <c r="B339" s="130"/>
      <c r="C339" s="130"/>
      <c r="D339" s="130"/>
      <c r="E339" s="130"/>
      <c r="F339" s="130"/>
      <c r="G339" s="130"/>
      <c r="H339" s="130"/>
    </row>
    <row r="340" spans="2:8" ht="12.75" customHeight="1">
      <c r="B340" s="130"/>
      <c r="C340" s="130"/>
      <c r="D340" s="130"/>
      <c r="E340" s="130"/>
      <c r="F340" s="130"/>
      <c r="G340" s="130"/>
      <c r="H340" s="130"/>
    </row>
    <row r="341" spans="2:8" ht="12.75" customHeight="1">
      <c r="B341" s="130"/>
      <c r="C341" s="130"/>
      <c r="D341" s="130"/>
      <c r="E341" s="130"/>
      <c r="F341" s="130"/>
      <c r="G341" s="130"/>
      <c r="H341" s="130"/>
    </row>
    <row r="342" spans="2:8" ht="12.75" customHeight="1">
      <c r="B342" s="130"/>
      <c r="C342" s="130"/>
      <c r="D342" s="130"/>
      <c r="E342" s="130"/>
      <c r="F342" s="130"/>
      <c r="G342" s="130"/>
      <c r="H342" s="130"/>
    </row>
    <row r="343" spans="2:8" ht="12.75" customHeight="1">
      <c r="B343" s="130"/>
      <c r="C343" s="130"/>
      <c r="D343" s="130"/>
      <c r="E343" s="130"/>
      <c r="F343" s="130"/>
      <c r="G343" s="130"/>
      <c r="H343" s="130"/>
    </row>
    <row r="344" spans="2:8" ht="12.75" customHeight="1">
      <c r="B344" s="130"/>
      <c r="C344" s="130"/>
      <c r="D344" s="130"/>
      <c r="E344" s="130"/>
      <c r="F344" s="130"/>
      <c r="G344" s="130"/>
      <c r="H344" s="130"/>
    </row>
    <row r="345" spans="2:8" ht="12.75" customHeight="1">
      <c r="B345" s="130"/>
      <c r="C345" s="130"/>
      <c r="D345" s="130"/>
      <c r="E345" s="130"/>
      <c r="F345" s="130"/>
      <c r="G345" s="130"/>
      <c r="H345" s="130"/>
    </row>
    <row r="346" spans="2:8" ht="12.75" customHeight="1">
      <c r="B346" s="130"/>
      <c r="C346" s="130"/>
      <c r="D346" s="130"/>
      <c r="E346" s="130"/>
      <c r="F346" s="130"/>
      <c r="G346" s="130"/>
      <c r="H346" s="130"/>
    </row>
    <row r="347" spans="2:8" ht="12.75" customHeight="1">
      <c r="B347" s="130"/>
      <c r="C347" s="130"/>
      <c r="D347" s="130"/>
      <c r="E347" s="130"/>
      <c r="F347" s="130"/>
      <c r="G347" s="130"/>
      <c r="H347" s="130"/>
    </row>
    <row r="348" spans="2:8" ht="12.75" customHeight="1">
      <c r="B348" s="130"/>
      <c r="C348" s="130"/>
      <c r="D348" s="130"/>
      <c r="E348" s="130"/>
      <c r="F348" s="130"/>
      <c r="G348" s="130"/>
      <c r="H348" s="130"/>
    </row>
    <row r="349" spans="2:8" ht="12.75" customHeight="1">
      <c r="B349" s="130"/>
      <c r="C349" s="130"/>
      <c r="D349" s="130"/>
      <c r="E349" s="130"/>
      <c r="F349" s="130"/>
      <c r="G349" s="130"/>
      <c r="H349" s="130"/>
    </row>
    <row r="350" spans="2:8" ht="12.75" customHeight="1">
      <c r="B350" s="130"/>
      <c r="C350" s="130"/>
      <c r="D350" s="130"/>
      <c r="E350" s="130"/>
      <c r="F350" s="130"/>
      <c r="G350" s="130"/>
      <c r="H350" s="130"/>
    </row>
    <row r="351" spans="7:8" ht="12.75" customHeight="1">
      <c r="G351" s="130"/>
      <c r="H351" s="130"/>
    </row>
    <row r="352" spans="7:8" ht="12.75" customHeight="1">
      <c r="G352" s="130"/>
      <c r="H352" s="130"/>
    </row>
    <row r="353" spans="7:8" ht="12.75" customHeight="1">
      <c r="G353" s="130"/>
      <c r="H353" s="130"/>
    </row>
    <row r="354" spans="7:8" ht="12.75" customHeight="1">
      <c r="G354" s="130"/>
      <c r="H354" s="130"/>
    </row>
    <row r="355" spans="7:8" ht="12.75" customHeight="1">
      <c r="G355" s="130"/>
      <c r="H355" s="130"/>
    </row>
    <row r="356" spans="7:8" ht="12.75" customHeight="1">
      <c r="G356" s="130"/>
      <c r="H356" s="130"/>
    </row>
    <row r="357" spans="7:8" ht="12.75" customHeight="1">
      <c r="G357" s="130"/>
      <c r="H357" s="130"/>
    </row>
    <row r="358" spans="7:8" ht="12.75" customHeight="1">
      <c r="G358" s="130"/>
      <c r="H358" s="130"/>
    </row>
    <row r="359" spans="7:8" ht="12.75" customHeight="1">
      <c r="G359" s="130"/>
      <c r="H359" s="130"/>
    </row>
    <row r="360" spans="7:8" ht="12.75" customHeight="1">
      <c r="G360" s="130"/>
      <c r="H360" s="130"/>
    </row>
    <row r="361" spans="7:8" ht="12.75" customHeight="1">
      <c r="G361" s="130"/>
      <c r="H361" s="130"/>
    </row>
    <row r="362" spans="7:8" ht="12.75" customHeight="1">
      <c r="G362" s="130"/>
      <c r="H362" s="130"/>
    </row>
    <row r="363" spans="7:8" ht="12.75" customHeight="1">
      <c r="G363" s="130"/>
      <c r="H363" s="130"/>
    </row>
    <row r="364" spans="7:8" ht="12.75" customHeight="1">
      <c r="G364" s="130"/>
      <c r="H364" s="130"/>
    </row>
    <row r="365" spans="7:8" ht="12.75" customHeight="1">
      <c r="G365" s="130"/>
      <c r="H365" s="130"/>
    </row>
    <row r="366" spans="7:8" ht="12.75" customHeight="1">
      <c r="G366" s="130"/>
      <c r="H366" s="130"/>
    </row>
    <row r="367" spans="7:8" ht="12.75" customHeight="1">
      <c r="G367" s="130"/>
      <c r="H367" s="130"/>
    </row>
    <row r="368" spans="7:8" ht="12.75" customHeight="1">
      <c r="G368" s="130"/>
      <c r="H368" s="130"/>
    </row>
    <row r="369" spans="7:8" ht="12.75" customHeight="1">
      <c r="G369" s="130"/>
      <c r="H369" s="130"/>
    </row>
    <row r="370" spans="7:8" ht="12.75" customHeight="1">
      <c r="G370" s="130"/>
      <c r="H370" s="130"/>
    </row>
    <row r="371" spans="7:8" ht="12.75" customHeight="1">
      <c r="G371" s="130"/>
      <c r="H371" s="130"/>
    </row>
    <row r="372" spans="7:8" ht="12.75" customHeight="1">
      <c r="G372" s="130"/>
      <c r="H372" s="130"/>
    </row>
    <row r="373" spans="7:8" ht="12.75" customHeight="1">
      <c r="G373" s="130"/>
      <c r="H373" s="130"/>
    </row>
    <row r="374" spans="7:8" ht="12.75" customHeight="1">
      <c r="G374" s="130"/>
      <c r="H374" s="130"/>
    </row>
    <row r="375" spans="7:8" ht="12.75" customHeight="1">
      <c r="G375" s="130"/>
      <c r="H375" s="130"/>
    </row>
  </sheetData>
  <mergeCells count="3">
    <mergeCell ref="A1:M1"/>
    <mergeCell ref="A2:M2"/>
    <mergeCell ref="A213:B213"/>
  </mergeCells>
  <printOptions horizontalCentered="1" verticalCentered="1"/>
  <pageMargins left="0.1968503937007874" right="0.1968503937007874" top="0.31496062992125984" bottom="0.31496062992125984" header="0.5118110236220472" footer="0.1968503937007874"/>
  <pageSetup fitToHeight="5" fitToWidth="1" horizontalDpi="300" verticalDpi="300" orientation="landscape" paperSize="9" scale="47" r:id="rId3"/>
  <headerFooter alignWithMargins="0">
    <oddFooter>&amp;RPagina &amp;P de &amp;N</oddFooter>
  </headerFooter>
  <ignoredErrors>
    <ignoredError sqref="B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elenice</cp:lastModifiedBy>
  <cp:lastPrinted>2020-11-25T14:28:06Z</cp:lastPrinted>
  <dcterms:created xsi:type="dcterms:W3CDTF">2017-02-02T13:41:41Z</dcterms:created>
  <dcterms:modified xsi:type="dcterms:W3CDTF">2020-11-26T14:25:07Z</dcterms:modified>
  <cp:category/>
  <cp:version/>
  <cp:contentType/>
  <cp:contentStatus/>
</cp:coreProperties>
</file>